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 activeTab="2"/>
  </bookViews>
  <sheets>
    <sheet name="BM54" sheetId="1" r:id="rId1"/>
    <sheet name="BM55" sheetId="2" r:id="rId2"/>
    <sheet name="BM56" sheetId="3" r:id="rId3"/>
    <sheet name="115" sheetId="4" r:id="rId4"/>
  </sheets>
  <calcPr calcId="144525"/>
</workbook>
</file>

<file path=xl/calcChain.xml><?xml version="1.0" encoding="utf-8"?>
<calcChain xmlns="http://schemas.openxmlformats.org/spreadsheetml/2006/main">
  <c r="E28" i="1" l="1"/>
  <c r="D28" i="1"/>
  <c r="C31" i="3"/>
  <c r="C27" i="3" s="1"/>
  <c r="C11" i="3" s="1"/>
  <c r="E11" i="4"/>
  <c r="A2" i="3"/>
  <c r="A5" i="3"/>
  <c r="E11" i="3"/>
  <c r="D11" i="3"/>
  <c r="H11" i="3" s="1"/>
  <c r="C12" i="3"/>
  <c r="C13" i="3"/>
  <c r="C28" i="3"/>
  <c r="A5" i="2"/>
  <c r="E11" i="1"/>
  <c r="D11" i="1"/>
  <c r="E11" i="2"/>
  <c r="D11" i="2"/>
  <c r="E12" i="2"/>
  <c r="D12" i="2"/>
  <c r="C11" i="2"/>
  <c r="C12" i="2"/>
  <c r="C20" i="2"/>
  <c r="E45" i="2"/>
  <c r="D45" i="2"/>
  <c r="E47" i="2"/>
  <c r="A5" i="1"/>
  <c r="C17" i="1"/>
  <c r="F13" i="4"/>
  <c r="I13" i="4" s="1"/>
  <c r="K11" i="4"/>
  <c r="K13" i="4"/>
  <c r="E10" i="4" l="1"/>
  <c r="E19" i="4"/>
  <c r="C13" i="4"/>
  <c r="C16" i="4"/>
  <c r="D9" i="4"/>
  <c r="E18" i="4"/>
  <c r="F16" i="4"/>
  <c r="E12" i="4"/>
  <c r="F12" i="4" l="1"/>
  <c r="F14" i="4"/>
  <c r="F15" i="4"/>
  <c r="F17" i="4"/>
  <c r="F18" i="4"/>
  <c r="F19" i="4"/>
  <c r="F11" i="4"/>
  <c r="H20" i="4"/>
  <c r="F20" i="4" s="1"/>
  <c r="E20" i="4"/>
  <c r="E9" i="4" s="1"/>
  <c r="K27" i="4" l="1"/>
  <c r="C27" i="4"/>
  <c r="I27" i="4" s="1"/>
  <c r="I26" i="4"/>
  <c r="K25" i="4"/>
  <c r="F25" i="4"/>
  <c r="C25" i="4"/>
  <c r="K24" i="4"/>
  <c r="F24" i="4"/>
  <c r="C24" i="4"/>
  <c r="K23" i="4"/>
  <c r="F23" i="4"/>
  <c r="C23" i="4"/>
  <c r="F22" i="4"/>
  <c r="C22" i="4"/>
  <c r="N21" i="4"/>
  <c r="K21" i="4"/>
  <c r="F21" i="4"/>
  <c r="C21" i="4"/>
  <c r="O20" i="4"/>
  <c r="N20" i="4"/>
  <c r="K20" i="4"/>
  <c r="C20" i="4"/>
  <c r="I20" i="4" s="1"/>
  <c r="P19" i="4"/>
  <c r="O19" i="4"/>
  <c r="N19" i="4"/>
  <c r="K19" i="4"/>
  <c r="N18" i="4"/>
  <c r="K18" i="4"/>
  <c r="C18" i="4"/>
  <c r="I18" i="4" s="1"/>
  <c r="N17" i="4"/>
  <c r="K17" i="4"/>
  <c r="C17" i="4"/>
  <c r="I17" i="4" s="1"/>
  <c r="R15" i="4"/>
  <c r="N15" i="4"/>
  <c r="K15" i="4"/>
  <c r="C15" i="4"/>
  <c r="I15" i="4" s="1"/>
  <c r="P14" i="4"/>
  <c r="N14" i="4"/>
  <c r="C14" i="4"/>
  <c r="K12" i="4"/>
  <c r="C12" i="4"/>
  <c r="I12" i="4" s="1"/>
  <c r="L11" i="4"/>
  <c r="C11" i="4"/>
  <c r="I11" i="4" s="1"/>
  <c r="F10" i="4"/>
  <c r="K10" i="4"/>
  <c r="C10" i="4"/>
  <c r="M9" i="4"/>
  <c r="G9" i="4"/>
  <c r="N8" i="4"/>
  <c r="J8" i="4" l="1"/>
  <c r="I25" i="4"/>
  <c r="I24" i="4"/>
  <c r="I23" i="4"/>
  <c r="I21" i="4"/>
  <c r="I10" i="4"/>
  <c r="K26" i="4"/>
  <c r="C19" i="4"/>
  <c r="C9" i="4" s="1"/>
  <c r="I19" i="4" l="1"/>
  <c r="E8" i="4" l="1"/>
  <c r="C8" i="4" s="1"/>
  <c r="C11" i="1" l="1"/>
  <c r="E17" i="1"/>
  <c r="D17" i="1"/>
  <c r="C28" i="1"/>
  <c r="C29" i="1"/>
  <c r="C23" i="1"/>
  <c r="C22" i="1"/>
  <c r="C38" i="1" l="1"/>
  <c r="F9" i="4"/>
  <c r="I9" i="4" s="1"/>
  <c r="I14" i="4"/>
  <c r="H9" i="4"/>
  <c r="L10" i="4" s="1"/>
  <c r="K9" i="4" l="1"/>
  <c r="H8" i="4"/>
  <c r="K14" i="4"/>
  <c r="K8" i="4" l="1"/>
  <c r="F8" i="4"/>
  <c r="I8" i="4" s="1"/>
</calcChain>
</file>

<file path=xl/sharedStrings.xml><?xml version="1.0" encoding="utf-8"?>
<sst xmlns="http://schemas.openxmlformats.org/spreadsheetml/2006/main" count="292" uniqueCount="166">
  <si>
    <r>
      <rPr>
        <sz val="10"/>
        <color rgb="FF000000"/>
        <rFont val="Times New Roman"/>
      </rPr>
      <t xml:space="preserve">Đơn vị: </t>
    </r>
    <r>
      <rPr>
        <sz val="10"/>
        <color rgb="FF000000"/>
        <rFont val="Times New Roman"/>
      </rPr>
      <t xml:space="preserve"> Đồng</t>
    </r>
  </si>
  <si>
    <t/>
  </si>
  <si>
    <t>Ước thực hiện</t>
  </si>
  <si>
    <r>
      <rPr>
        <b/>
        <sz val="10"/>
        <color rgb="FF000000"/>
        <rFont val="Times New Roman"/>
      </rPr>
      <t xml:space="preserve">Ước </t>
    </r>
    <r>
      <rPr>
        <b/>
        <sz val="10"/>
        <color rgb="FF000000"/>
        <rFont val="Times New Roman"/>
      </rPr>
      <t>0</t>
    </r>
    <r>
      <rPr>
        <b/>
        <sz val="10"/>
        <color rgb="FF000000"/>
        <rFont val="Times New Roman"/>
      </rPr>
      <t xml:space="preserve"> tháng so (%)</t>
    </r>
  </si>
  <si>
    <t>STT</t>
  </si>
  <si>
    <t>NỘI DUNG</t>
  </si>
  <si>
    <t>Dự toán</t>
  </si>
  <si>
    <t>Dự toán</t>
  </si>
  <si>
    <r>
      <rPr>
        <b/>
        <sz val="10"/>
        <color rgb="FF000000"/>
        <rFont val="Times New Roman"/>
      </rPr>
      <t xml:space="preserve">Cùng kỳ 
</t>
    </r>
    <r>
      <rPr>
        <b/>
        <sz val="10"/>
        <color rgb="FF000000"/>
        <rFont val="Times New Roman"/>
      </rPr>
      <t xml:space="preserve">năm </t>
    </r>
    <r>
      <rPr>
        <b/>
        <sz val="10"/>
        <color rgb="FF000000"/>
        <rFont val="Times New Roman"/>
      </rPr>
      <t>2026</t>
    </r>
  </si>
  <si>
    <t>A</t>
  </si>
  <si>
    <t>B</t>
  </si>
  <si>
    <t>1</t>
  </si>
  <si>
    <t>2</t>
  </si>
  <si>
    <t>3</t>
  </si>
  <si>
    <t>4=3/1</t>
  </si>
  <si>
    <t>5</t>
  </si>
  <si>
    <t>TỔNG THU NSNN TRÊN ĐỊA BÀN</t>
  </si>
  <si>
    <t>I</t>
  </si>
  <si>
    <t>Thu nội địa không kể dầu thô</t>
  </si>
  <si>
    <t>II</t>
  </si>
  <si>
    <t>Thu về dầu thô</t>
  </si>
  <si>
    <t>III</t>
  </si>
  <si>
    <t>Thu từ hoạt động xuất nhập khẩu</t>
  </si>
  <si>
    <t>IV</t>
  </si>
  <si>
    <t>Thu Viện trợ</t>
  </si>
  <si>
    <t>TỔNG THU NGÂN SÁCH ĐỊA PHƯƠNG</t>
  </si>
  <si>
    <t>Thu NSĐP được hưởng theo phân cấp</t>
  </si>
  <si>
    <t>Các khoản thu NSĐP hưởng 100%</t>
  </si>
  <si>
    <t>Thuế GTGT (phần NSĐP hưởng 30%)</t>
  </si>
  <si>
    <t>Các khoản thu phân chia NSĐP theo tỷ lệ %</t>
  </si>
  <si>
    <t>Thu bổ sung từ ngân sách cấp trên</t>
  </si>
  <si>
    <t>Bổ sung cân đối</t>
  </si>
  <si>
    <t>Bổ sung có mục tiêu</t>
  </si>
  <si>
    <t>Thu từ quỹ dự trữ tài chính</t>
  </si>
  <si>
    <t>Thu chuyển nguồn từ năm trước chuyển sang</t>
  </si>
  <si>
    <t>V</t>
  </si>
  <si>
    <t>Thu kết dư</t>
  </si>
  <si>
    <t>C</t>
  </si>
  <si>
    <t>TỔNG CHI NSĐP</t>
  </si>
  <si>
    <t>Chi cân đối ngân sách địa phương</t>
  </si>
  <si>
    <t>Chi đầu tư phát triển</t>
  </si>
  <si>
    <t>Chi thường xuyên theo lĩnh vực</t>
  </si>
  <si>
    <t>Chi trả lãi, phí tiền vay</t>
  </si>
  <si>
    <t>4</t>
  </si>
  <si>
    <t>Chi viện trợ</t>
  </si>
  <si>
    <t>Chi cho vay</t>
  </si>
  <si>
    <t>6</t>
  </si>
  <si>
    <t>Chi bổ sung quỹ dự trữ tài chính</t>
  </si>
  <si>
    <t>7</t>
  </si>
  <si>
    <t>Dự phòng NSNN</t>
  </si>
  <si>
    <t>8</t>
  </si>
  <si>
    <t>Các nhiệm vụ chi khác</t>
  </si>
  <si>
    <t>Chi chuyển nguồn sang năm sau</t>
  </si>
  <si>
    <t>3 tháng</t>
  </si>
  <si>
    <t>Lũy kế 3 tháng</t>
  </si>
  <si>
    <t>UBND XÃ PHONG QUANG</t>
  </si>
  <si>
    <t>Mẫu biểu số 55</t>
  </si>
  <si>
    <r>
      <rPr>
        <sz val="10"/>
        <color rgb="FF000000"/>
        <rFont val="Times New Roman"/>
        <family val="1"/>
      </rPr>
      <t xml:space="preserve">Đơn vị: </t>
    </r>
    <r>
      <rPr>
        <sz val="10"/>
        <color rgb="FF000000"/>
        <rFont val="Times New Roman"/>
        <family val="1"/>
      </rPr>
      <t xml:space="preserve"> Đồng</t>
    </r>
  </si>
  <si>
    <r>
      <rPr>
        <b/>
        <sz val="10"/>
        <color rgb="FF000000"/>
        <rFont val="Times New Roman"/>
        <family val="1"/>
      </rPr>
      <t xml:space="preserve">Ước </t>
    </r>
    <r>
      <rPr>
        <b/>
        <sz val="10"/>
        <color rgb="FF000000"/>
        <rFont val="Times New Roman"/>
        <family val="1"/>
      </rPr>
      <t>0</t>
    </r>
    <r>
      <rPr>
        <b/>
        <sz val="10"/>
        <color rgb="FF000000"/>
        <rFont val="Times New Roman"/>
        <family val="1"/>
      </rPr>
      <t xml:space="preserve"> tháng so (%)</t>
    </r>
  </si>
  <si>
    <r>
      <rPr>
        <b/>
        <sz val="10"/>
        <color rgb="FF000000"/>
        <rFont val="Times New Roman"/>
        <family val="1"/>
      </rPr>
      <t xml:space="preserve">Cùng kỳ 
</t>
    </r>
    <r>
      <rPr>
        <b/>
        <sz val="10"/>
        <color rgb="FF000000"/>
        <rFont val="Times New Roman"/>
        <family val="1"/>
      </rPr>
      <t xml:space="preserve">năm </t>
    </r>
    <r>
      <rPr>
        <b/>
        <sz val="10"/>
        <color rgb="FF000000"/>
        <rFont val="Times New Roman"/>
        <family val="1"/>
      </rPr>
      <t>2026</t>
    </r>
  </si>
  <si>
    <t>Thu từ khu vực doanh nghiệp do Nhà nước giữ vai trò chủ đạo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</si>
  <si>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</si>
  <si>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</si>
  <si>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</si>
  <si>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 do cơ quan thuế thực hiện</t>
  </si>
  <si>
    <t xml:space="preserve">Các khoản thu về nhà, đất </t>
  </si>
  <si>
    <t>-</t>
  </si>
  <si>
    <t>Thuế sử dụng đất nông nghiệp</t>
  </si>
  <si>
    <t>Thuế sử dụng đất phi nông nghiệp</t>
  </si>
  <si>
    <t xml:space="preserve">Thu tiền cho thuê đất, thuê mặt nước </t>
  </si>
  <si>
    <t>Thu tiền sử dụng đất</t>
  </si>
  <si>
    <t>Thu tiền cho thuê và bán nhà ở thuộc sở hữu nhà nước</t>
  </si>
  <si>
    <t>Thu từ khai thác, xử lý tài sản công xử lý theo quy định của pháp luật về quản lý, sử dụng tài sản công</t>
  </si>
  <si>
    <t>Thu từ hoạt động xổ số kiến thiết</t>
  </si>
  <si>
    <t>Thu tiền cấp quyền khai thác khoáng sản, tài nguyên nước, cấp quyền sử dụng tần số vô tuyến điện, thu tiền sử dụng khu vực biển</t>
  </si>
  <si>
    <t>Thu khác ngân sách</t>
  </si>
  <si>
    <t xml:space="preserve">Thu từ quỹ đất công ích và thu hoa lợi công sản khác </t>
  </si>
  <si>
    <t>Thu hồi vốn,cổ tức, lợi nhuận, lợi nhuận sau thuế, chênh lệch thu chi của NHNN</t>
  </si>
  <si>
    <t>Thu hồi vốn của Nhà nước tại các tổ chức kinh tế</t>
  </si>
  <si>
    <t>Thu cổ tức, lợi nhuận, lợi nhuậu sau thuế, chênh lệch thu chi của Ngân hàng Nhà nước</t>
  </si>
  <si>
    <t>Thu cân đối từ hoạt động xuất nhập khẩu</t>
  </si>
  <si>
    <t>Thuế xuất khẩu</t>
  </si>
  <si>
    <t>Thuế nhập khẩu</t>
  </si>
  <si>
    <t>Thuế tiêu thụ đặc biệt hàng nhập khẩu</t>
  </si>
  <si>
    <t>Thuế giá trị gia tăng hàng nhập khẩu</t>
  </si>
  <si>
    <t>Thuế bổ sung đối với hàng hoá nhập khẩu vào Việt Nam</t>
  </si>
  <si>
    <t>Thuế bảo vệ môi trường hàng nhập khẩu</t>
  </si>
  <si>
    <t>Thu khác</t>
  </si>
  <si>
    <t>Hoàn thuế GTGT, thuế TTĐB và các khoản thu khác</t>
  </si>
  <si>
    <t>Hoàn thuế GTGT</t>
  </si>
  <si>
    <t>Thuế TTĐB</t>
  </si>
  <si>
    <t>Hoàn các khoản thu khác</t>
  </si>
  <si>
    <t>THU NSĐP ĐƯỢC HƯỞNG THEO PHÂN CẤP</t>
  </si>
  <si>
    <t>Từ các khoản thu phân chia giữa NSTW và NSĐP</t>
  </si>
  <si>
    <t>TỔNG SỐ</t>
  </si>
  <si>
    <t>CHI CÂN ĐỐI NGÂN SÁCH ĐỊA PHƯƠNG</t>
  </si>
  <si>
    <t>Chi đầu tư phát triển theo ngành, lĩnh vực</t>
  </si>
  <si>
    <t>Chi chương trình mục tiêu quốc gia</t>
  </si>
  <si>
    <t>Trong đó:</t>
  </si>
  <si>
    <t>- Chi giáo dục, đào tạo và dạy nghề</t>
  </si>
  <si>
    <t>- Chi khoa học, công nghệ, đổi mới sáng tạo và chuyển đổi số</t>
  </si>
  <si>
    <t>VI</t>
  </si>
  <si>
    <t>VII</t>
  </si>
  <si>
    <t>Dự phòng ngân sách nhà nước</t>
  </si>
  <si>
    <t>VIII</t>
  </si>
  <si>
    <t>Chi cải cách tiền lương, tinh giản biên chế</t>
  </si>
  <si>
    <t>IX</t>
  </si>
  <si>
    <t>Chi từ nguồn bổ sung có mục tiêu</t>
  </si>
  <si>
    <t>Biểu số 115/CK TC-NSNN</t>
  </si>
  <si>
    <t>SO SÁNH</t>
  </si>
  <si>
    <t>ĐẦU TƯ PHÁT TRIỂN</t>
  </si>
  <si>
    <t>THƯỜNG XUYÊN</t>
  </si>
  <si>
    <t>1=2+3</t>
  </si>
  <si>
    <t>4=5+6</t>
  </si>
  <si>
    <t>7=4/1</t>
  </si>
  <si>
    <t>8=5/2</t>
  </si>
  <si>
    <t>9=6/3</t>
  </si>
  <si>
    <t>TỔNG CHI</t>
  </si>
  <si>
    <t>Trong đó</t>
  </si>
  <si>
    <t>Chi các hoạt động kinh tế</t>
  </si>
  <si>
    <t>Chi y tế</t>
  </si>
  <si>
    <t>Chi giáo dục</t>
  </si>
  <si>
    <t>Chi bảo vệ môi trường</t>
  </si>
  <si>
    <t>133-300</t>
  </si>
  <si>
    <t>Chi phát thanh, truyền thanh</t>
  </si>
  <si>
    <t>Chi công tác xã hội</t>
  </si>
  <si>
    <t>Chi hoạt động của các cơ quan quản lý Nhà nước, Đảng, đoàn thể</t>
  </si>
  <si>
    <t>Chi Quốc phòng, an ninh</t>
  </si>
  <si>
    <t>Chi khác ngân sách</t>
  </si>
  <si>
    <t>Chi CCTL từ tiết kiệm 10% chi thường xuyên</t>
  </si>
  <si>
    <t>Tiết kiệm 10% chi thường xuyên 7 tháng cuối năm và dự toán năm 2024 so với năm 2025</t>
  </si>
  <si>
    <t>Tiết kiệm 10% chi thường xuyên 7 tháng cuối năm và dự toán năm 2024 so với năm 2025 (tỉnh xuống xã)</t>
  </si>
  <si>
    <t>Dự phòng ngân sách</t>
  </si>
  <si>
    <t>Kết dư ngân sách</t>
  </si>
  <si>
    <t>Các khoản tăng thu, tiết kiệm chi được sử dụng theo quy định tại khoản 2 Điều 59 của Luật ngân sách nhà nước được cấp có thẩm quyền quyết định cho phép sử dụng vào năm sau</t>
  </si>
  <si>
    <t>THỰC HIỆN CHI NGÂN SÁCH XÃ 03 THÁNG ĐẦU NĂM 2026</t>
  </si>
  <si>
    <t>THỰC HIỆN 03 THÁNG ĐẦU NĂM 2026</t>
  </si>
  <si>
    <t>Đơn vị:  đồng</t>
  </si>
  <si>
    <t>Chi sự nghiệp văn hóa</t>
  </si>
  <si>
    <t>Chi sự nghiệp thể dục thể thao</t>
  </si>
  <si>
    <t>Chi sự nghiệp khoa học và công nghệ</t>
  </si>
  <si>
    <t>DỰ TOÁN NĂM 2026</t>
  </si>
  <si>
    <t>(Kèm theo Báo cáo số 243/BC-UBND ngày 07 tháng 4 năm 2026 của UBND xã Phong Quang)</t>
  </si>
  <si>
    <t>TÌNH HÌNH CÂN ĐỐI NSĐP 3 THÁNG ĐẦU NĂM 2026</t>
  </si>
  <si>
    <t>Các khoản huy động, đóng góp</t>
  </si>
  <si>
    <t>Các khoản huy động đóng góp xây dựng cơ sở hạ tầng</t>
  </si>
  <si>
    <t>Các khoản huy động đóng góp khác</t>
  </si>
  <si>
    <t>Lệ phí trước bạ</t>
  </si>
  <si>
    <t>Thu phí, lệ phí</t>
  </si>
  <si>
    <t>Thu tiền thuê mặt đất,mặt nước, mặt biển</t>
  </si>
  <si>
    <t>ƯỚC THỰC HIỆN THU NSNN 3 THÁNG ĐẦU NĂM 2026</t>
  </si>
  <si>
    <t xml:space="preserve">CHI TỪ NGUỒN BỔ SUNG CÓ MỤC TIÊU </t>
  </si>
  <si>
    <t>Ngân sách Trung ương</t>
  </si>
  <si>
    <t>Chi thường xuyên thực hiện đảm bảo xã hội (KP thực hiện chính sách, chế độ ưu đãi người có công với cách mạng)</t>
  </si>
  <si>
    <t>Sự nghiệp kinh tế (Kinh phí hỗ trợ địa phương sản xuất lúa)</t>
  </si>
  <si>
    <t>Mẫu biểu số 57</t>
  </si>
  <si>
    <t>Ngân sách tỉnh</t>
  </si>
  <si>
    <t>Chi quản lý hành chính</t>
  </si>
  <si>
    <t>Chi sụ nghiệp giáo dục</t>
  </si>
  <si>
    <t>Chi quốc phòng, an ninh</t>
  </si>
  <si>
    <t>Chi sự nghiệp kinh tế</t>
  </si>
  <si>
    <t>Chi đảm bảo xã hội (Các chính sách an sinh đảm bảo xã hội)</t>
  </si>
  <si>
    <t>ƯỚC THỰC HIỆN CHI NSNN QUÝ 3 THÁNG ĐẦU NĂM 2026</t>
  </si>
  <si>
    <t>Dự toán năm 2026 (gồm cả bổ sung)</t>
  </si>
  <si>
    <t>Chi sụ nghiệp y tế</t>
  </si>
  <si>
    <t>Biểu mẫu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</si>
</sst>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[$-1042A]#,###"/>
    <numFmt numFmtId="165" formatCode="_(* #,##0.0000_);_(* \(#,##0.0000\);_(* &quot;-&quot;??_);_(@_)"/>
    <numFmt numFmtId="166" formatCode="_(* #,##0.000_);_(* \(#,##0.000\);_(* &quot;-&quot;??_);_(@_)"/>
    <numFmt numFmtId="167" formatCode="_(* #,##0_);_(* \(#,##0\);_(* &quot;-&quot;??_);_(@_)"/>
    <numFmt numFmtId="168" formatCode="0.0%"/>
    <numFmt numFmtId="169" formatCode="_(* #,##0.000000_);_(* \(#,##0.000000\);_(* &quot;-&quot;??_);_(@_)"/>
    <numFmt numFmtId="170" formatCode="_-* #,##0.000000\ _₫_-;\-* #,##0.000000\ _₫_-;_-* &quot;-&quot;???\ _₫_-;_-@_-"/>
    <numFmt numFmtId="171" formatCode="_-* #,##0.000\ _₫_-;\-* #,##0.000\ _₫_-;_-* &quot;-&quot;???\ _₫_-;_-@_-"/>
    <numFmt numFmtId="172" formatCode="_(* #,##0.0_);_(* \(#,##0.0\);_(* &quot;-&quot;??_);_(@_)"/>
  </numFmts>
  <fonts count="28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i/>
      <sz val="13"/>
      <name val="Times New Roman"/>
      <family val="1"/>
    </font>
    <font>
      <i/>
      <sz val="13"/>
      <color theme="0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64">
    <xf numFmtId="0" fontId="1" fillId="0" borderId="0" xfId="0" applyFont="1" applyFill="1" applyBorder="1"/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164" fontId="5" fillId="0" borderId="2" xfId="0" applyNumberFormat="1" applyFont="1" applyFill="1" applyBorder="1" applyAlignment="1">
      <alignment horizontal="right" vertical="top" wrapText="1" readingOrder="1"/>
    </xf>
    <xf numFmtId="164" fontId="6" fillId="0" borderId="2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5" fillId="0" borderId="2" xfId="0" applyNumberFormat="1" applyFont="1" applyFill="1" applyBorder="1" applyAlignment="1">
      <alignment horizontal="right" vertical="center" shrinkToFit="1" readingOrder="1"/>
    </xf>
    <xf numFmtId="164" fontId="6" fillId="0" borderId="2" xfId="0" applyNumberFormat="1" applyFont="1" applyFill="1" applyBorder="1" applyAlignment="1">
      <alignment horizontal="right" vertical="center" shrinkToFi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/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right" vertical="top" wrapText="1" readingOrder="1"/>
    </xf>
    <xf numFmtId="0" fontId="12" fillId="0" borderId="0" xfId="0" applyNumberFormat="1" applyFont="1" applyFill="1" applyBorder="1" applyAlignment="1">
      <alignment horizontal="left" vertical="top" wrapText="1" readingOrder="1"/>
    </xf>
    <xf numFmtId="164" fontId="13" fillId="0" borderId="2" xfId="0" applyNumberFormat="1" applyFont="1" applyFill="1" applyBorder="1" applyAlignment="1">
      <alignment horizontal="right" vertical="center" shrinkToFit="1" readingOrder="1"/>
    </xf>
    <xf numFmtId="164" fontId="14" fillId="0" borderId="2" xfId="0" applyNumberFormat="1" applyFont="1" applyFill="1" applyBorder="1" applyAlignment="1">
      <alignment horizontal="right" vertical="center" shrinkToFit="1" readingOrder="1"/>
    </xf>
    <xf numFmtId="164" fontId="15" fillId="0" borderId="2" xfId="0" applyNumberFormat="1" applyFont="1" applyFill="1" applyBorder="1" applyAlignment="1">
      <alignment horizontal="right" vertical="center" shrinkToFi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vertical="center" wrapText="1" readingOrder="1"/>
    </xf>
    <xf numFmtId="164" fontId="13" fillId="0" borderId="2" xfId="0" applyNumberFormat="1" applyFont="1" applyFill="1" applyBorder="1" applyAlignment="1">
      <alignment horizontal="right" vertical="center" wrapText="1" readingOrder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vertical="center" wrapText="1" readingOrder="1"/>
    </xf>
    <xf numFmtId="164" fontId="14" fillId="0" borderId="2" xfId="0" applyNumberFormat="1" applyFont="1" applyFill="1" applyBorder="1" applyAlignment="1">
      <alignment horizontal="right" vertical="center" wrapText="1" readingOrder="1"/>
    </xf>
    <xf numFmtId="0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NumberFormat="1" applyFont="1" applyFill="1" applyBorder="1" applyAlignment="1">
      <alignment vertical="center" wrapText="1" readingOrder="1"/>
    </xf>
    <xf numFmtId="164" fontId="15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horizontal="center" vertical="center" wrapText="1" readingOrder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center" vertical="center" wrapText="1" readingOrder="1"/>
    </xf>
    <xf numFmtId="0" fontId="12" fillId="0" borderId="5" xfId="0" applyNumberFormat="1" applyFont="1" applyFill="1" applyBorder="1" applyAlignment="1">
      <alignment horizontal="center" vertical="center" wrapText="1" readingOrder="1"/>
    </xf>
    <xf numFmtId="164" fontId="13" fillId="0" borderId="5" xfId="0" applyNumberFormat="1" applyFont="1" applyFill="1" applyBorder="1" applyAlignment="1">
      <alignment horizontal="right" vertical="center" wrapText="1" readingOrder="1"/>
    </xf>
    <xf numFmtId="164" fontId="14" fillId="0" borderId="5" xfId="0" applyNumberFormat="1" applyFont="1" applyFill="1" applyBorder="1" applyAlignment="1">
      <alignment horizontal="right" vertical="center" wrapText="1" readingOrder="1"/>
    </xf>
    <xf numFmtId="164" fontId="15" fillId="0" borderId="5" xfId="0" applyNumberFormat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9" xfId="0" applyNumberFormat="1" applyFont="1" applyFill="1" applyBorder="1" applyAlignment="1">
      <alignment horizontal="center" vertical="center" wrapText="1" readingOrder="1"/>
    </xf>
    <xf numFmtId="0" fontId="11" fillId="0" borderId="11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164" fontId="11" fillId="0" borderId="0" xfId="0" applyNumberFormat="1" applyFont="1" applyFill="1" applyBorder="1"/>
    <xf numFmtId="0" fontId="16" fillId="0" borderId="0" xfId="0" applyFont="1" applyAlignment="1">
      <alignment horizontal="left"/>
    </xf>
    <xf numFmtId="0" fontId="0" fillId="0" borderId="0" xfId="0"/>
    <xf numFmtId="165" fontId="17" fillId="0" borderId="0" xfId="1" applyNumberFormat="1" applyFont="1" applyFill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165" fontId="18" fillId="2" borderId="0" xfId="1" applyNumberFormat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3" fontId="20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166" fontId="20" fillId="0" borderId="0" xfId="1" applyNumberFormat="1" applyFont="1" applyFill="1" applyAlignment="1">
      <alignment horizontal="center"/>
    </xf>
    <xf numFmtId="166" fontId="22" fillId="0" borderId="12" xfId="1" applyNumberFormat="1" applyFont="1" applyFill="1" applyBorder="1" applyAlignment="1">
      <alignment horizontal="center"/>
    </xf>
    <xf numFmtId="166" fontId="22" fillId="0" borderId="0" xfId="1" applyNumberFormat="1" applyFont="1" applyFill="1" applyBorder="1" applyAlignment="1">
      <alignment horizontal="center"/>
    </xf>
    <xf numFmtId="166" fontId="21" fillId="2" borderId="0" xfId="1" applyNumberFormat="1" applyFont="1" applyFill="1" applyBorder="1" applyAlignment="1">
      <alignment horizontal="center"/>
    </xf>
    <xf numFmtId="167" fontId="16" fillId="0" borderId="13" xfId="3" applyNumberFormat="1" applyFont="1" applyFill="1" applyBorder="1" applyAlignment="1">
      <alignment horizontal="center" vertical="center" wrapText="1"/>
    </xf>
    <xf numFmtId="165" fontId="16" fillId="0" borderId="14" xfId="1" applyNumberFormat="1" applyFont="1" applyFill="1" applyBorder="1" applyAlignment="1">
      <alignment horizontal="center" vertical="center" wrapText="1"/>
    </xf>
    <xf numFmtId="165" fontId="16" fillId="0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Fill="1" applyBorder="1" applyAlignment="1">
      <alignment horizontal="center" vertical="center" wrapText="1"/>
    </xf>
    <xf numFmtId="166" fontId="19" fillId="2" borderId="0" xfId="1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/>
    <xf numFmtId="167" fontId="16" fillId="0" borderId="17" xfId="3" applyNumberFormat="1" applyFont="1" applyFill="1" applyBorder="1" applyAlignment="1">
      <alignment horizontal="center" vertical="center" wrapText="1"/>
    </xf>
    <xf numFmtId="166" fontId="16" fillId="0" borderId="18" xfId="1" applyNumberFormat="1" applyFont="1" applyFill="1" applyBorder="1" applyAlignment="1">
      <alignment horizontal="center" vertical="center" wrapText="1"/>
    </xf>
    <xf numFmtId="167" fontId="24" fillId="0" borderId="18" xfId="3" applyNumberFormat="1" applyFont="1" applyFill="1" applyBorder="1" applyAlignment="1">
      <alignment horizontal="center" vertical="center" wrapText="1"/>
    </xf>
    <xf numFmtId="166" fontId="24" fillId="0" borderId="18" xfId="1" applyNumberFormat="1" applyFont="1" applyFill="1" applyBorder="1" applyAlignment="1">
      <alignment horizontal="center" vertical="center" wrapText="1"/>
    </xf>
    <xf numFmtId="1" fontId="24" fillId="0" borderId="18" xfId="1" applyNumberFormat="1" applyFont="1" applyFill="1" applyBorder="1" applyAlignment="1">
      <alignment horizontal="center" vertical="center" wrapText="1"/>
    </xf>
    <xf numFmtId="167" fontId="19" fillId="2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3" fontId="16" fillId="0" borderId="18" xfId="1" applyFont="1" applyFill="1" applyBorder="1" applyAlignment="1">
      <alignment horizontal="center" vertical="center" wrapText="1"/>
    </xf>
    <xf numFmtId="167" fontId="16" fillId="0" borderId="18" xfId="1" applyNumberFormat="1" applyFont="1" applyFill="1" applyBorder="1" applyAlignment="1">
      <alignment horizontal="center" vertical="center" shrinkToFit="1"/>
    </xf>
    <xf numFmtId="168" fontId="16" fillId="0" borderId="18" xfId="2" applyNumberFormat="1" applyFont="1" applyFill="1" applyBorder="1" applyAlignment="1">
      <alignment horizontal="center" vertical="center" shrinkToFit="1"/>
    </xf>
    <xf numFmtId="168" fontId="16" fillId="0" borderId="18" xfId="2" applyNumberFormat="1" applyFont="1" applyFill="1" applyBorder="1" applyAlignment="1">
      <alignment horizontal="center" vertical="center" wrapText="1"/>
    </xf>
    <xf numFmtId="166" fontId="19" fillId="2" borderId="0" xfId="1" applyNumberFormat="1" applyFont="1" applyFill="1" applyBorder="1" applyAlignment="1">
      <alignment horizontal="center" wrapText="1"/>
    </xf>
    <xf numFmtId="43" fontId="18" fillId="2" borderId="0" xfId="1" applyFont="1" applyFill="1" applyAlignment="1"/>
    <xf numFmtId="43" fontId="18" fillId="0" borderId="0" xfId="1" applyFont="1" applyFill="1" applyAlignment="1"/>
    <xf numFmtId="43" fontId="16" fillId="0" borderId="18" xfId="1" applyFont="1" applyFill="1" applyBorder="1" applyAlignment="1">
      <alignment vertical="center" wrapText="1"/>
    </xf>
    <xf numFmtId="169" fontId="16" fillId="0" borderId="18" xfId="1" applyNumberFormat="1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167" fontId="24" fillId="0" borderId="19" xfId="1" applyNumberFormat="1" applyFont="1" applyFill="1" applyBorder="1" applyAlignment="1">
      <alignment vertical="center" shrinkToFit="1"/>
    </xf>
    <xf numFmtId="167" fontId="24" fillId="0" borderId="19" xfId="1" applyNumberFormat="1" applyFont="1" applyFill="1" applyBorder="1" applyAlignment="1">
      <alignment horizontal="center" vertical="center" shrinkToFit="1"/>
    </xf>
    <xf numFmtId="169" fontId="24" fillId="0" borderId="19" xfId="1" applyNumberFormat="1" applyFont="1" applyFill="1" applyBorder="1" applyAlignment="1">
      <alignment horizontal="center" vertical="center" shrinkToFit="1"/>
    </xf>
    <xf numFmtId="168" fontId="24" fillId="0" borderId="19" xfId="2" applyNumberFormat="1" applyFont="1" applyFill="1" applyBorder="1" applyAlignment="1">
      <alignment horizontal="center" vertical="center" shrinkToFit="1"/>
    </xf>
    <xf numFmtId="168" fontId="24" fillId="0" borderId="19" xfId="2" applyNumberFormat="1" applyFont="1" applyFill="1" applyBorder="1" applyAlignment="1">
      <alignment horizontal="center" vertical="center" wrapText="1"/>
    </xf>
    <xf numFmtId="166" fontId="18" fillId="2" borderId="0" xfId="1" applyNumberFormat="1" applyFont="1" applyFill="1" applyBorder="1" applyAlignment="1">
      <alignment horizontal="center" wrapText="1"/>
    </xf>
    <xf numFmtId="170" fontId="18" fillId="2" borderId="0" xfId="0" applyNumberFormat="1" applyFont="1" applyFill="1"/>
    <xf numFmtId="0" fontId="18" fillId="2" borderId="0" xfId="0" applyFont="1" applyFill="1"/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wrapText="1"/>
    </xf>
    <xf numFmtId="167" fontId="24" fillId="0" borderId="20" xfId="1" applyNumberFormat="1" applyFont="1" applyFill="1" applyBorder="1" applyAlignment="1">
      <alignment vertical="center" shrinkToFit="1"/>
    </xf>
    <xf numFmtId="167" fontId="24" fillId="0" borderId="20" xfId="1" applyNumberFormat="1" applyFont="1" applyFill="1" applyBorder="1" applyAlignment="1">
      <alignment horizontal="center" vertical="center" shrinkToFit="1"/>
    </xf>
    <xf numFmtId="169" fontId="24" fillId="0" borderId="20" xfId="1" applyNumberFormat="1" applyFont="1" applyFill="1" applyBorder="1" applyAlignment="1">
      <alignment horizontal="center" vertical="center" shrinkToFit="1"/>
    </xf>
    <xf numFmtId="168" fontId="24" fillId="0" borderId="20" xfId="2" applyNumberFormat="1" applyFont="1" applyFill="1" applyBorder="1" applyAlignment="1">
      <alignment horizontal="center" vertical="center" shrinkToFit="1"/>
    </xf>
    <xf numFmtId="168" fontId="24" fillId="0" borderId="20" xfId="2" applyNumberFormat="1" applyFont="1" applyFill="1" applyBorder="1" applyAlignment="1">
      <alignment horizontal="center" vertical="center" wrapText="1"/>
    </xf>
    <xf numFmtId="171" fontId="18" fillId="2" borderId="0" xfId="0" applyNumberFormat="1" applyFont="1" applyFill="1"/>
    <xf numFmtId="166" fontId="18" fillId="2" borderId="0" xfId="1" applyNumberFormat="1" applyFont="1" applyFill="1" applyBorder="1" applyAlignment="1"/>
    <xf numFmtId="0" fontId="18" fillId="0" borderId="0" xfId="0" applyFont="1"/>
    <xf numFmtId="169" fontId="24" fillId="0" borderId="20" xfId="1" applyNumberFormat="1" applyFont="1" applyFill="1" applyBorder="1" applyAlignment="1">
      <alignment vertical="center" shrinkToFit="1"/>
    </xf>
    <xf numFmtId="172" fontId="24" fillId="0" borderId="20" xfId="1" applyNumberFormat="1" applyFont="1" applyFill="1" applyBorder="1" applyAlignment="1">
      <alignment horizontal="center" vertical="center" shrinkToFit="1"/>
    </xf>
    <xf numFmtId="166" fontId="18" fillId="2" borderId="0" xfId="1" applyNumberFormat="1" applyFont="1" applyFill="1" applyBorder="1" applyAlignment="1">
      <alignment wrapText="1"/>
    </xf>
    <xf numFmtId="3" fontId="24" fillId="0" borderId="20" xfId="0" applyNumberFormat="1" applyFont="1" applyBorder="1" applyAlignment="1">
      <alignment vertical="center" wrapText="1"/>
    </xf>
    <xf numFmtId="0" fontId="19" fillId="2" borderId="0" xfId="0" applyFont="1" applyFill="1" applyAlignment="1">
      <alignment horizontal="left" wrapText="1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2" fontId="24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horizontal="left" vertical="center"/>
    </xf>
    <xf numFmtId="43" fontId="24" fillId="0" borderId="21" xfId="1" applyFont="1" applyBorder="1" applyAlignment="1">
      <alignment horizontal="left" vertical="center"/>
    </xf>
    <xf numFmtId="168" fontId="24" fillId="0" borderId="21" xfId="2" applyNumberFormat="1" applyFont="1" applyFill="1" applyBorder="1" applyAlignment="1">
      <alignment horizontal="center" vertical="center" shrinkToFit="1"/>
    </xf>
    <xf numFmtId="168" fontId="24" fillId="0" borderId="21" xfId="2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167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8" fillId="2" borderId="0" xfId="0" applyFont="1" applyFill="1" applyAlignment="1">
      <alignment vertical="center" wrapText="1"/>
    </xf>
    <xf numFmtId="167" fontId="24" fillId="0" borderId="0" xfId="0" applyNumberFormat="1" applyFont="1" applyAlignment="1">
      <alignment horizontal="left" vertical="center" shrinkToFit="1"/>
    </xf>
    <xf numFmtId="166" fontId="24" fillId="2" borderId="0" xfId="1" applyNumberFormat="1" applyFont="1" applyFill="1" applyBorder="1" applyAlignment="1">
      <alignment horizontal="center" wrapText="1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/>
    <xf numFmtId="1" fontId="24" fillId="0" borderId="22" xfId="0" applyNumberFormat="1" applyFont="1" applyBorder="1" applyAlignment="1">
      <alignment shrinkToFit="1"/>
    </xf>
    <xf numFmtId="0" fontId="24" fillId="0" borderId="22" xfId="0" applyFont="1" applyBorder="1" applyAlignment="1">
      <alignment horizontal="left" shrinkToFit="1"/>
    </xf>
    <xf numFmtId="0" fontId="16" fillId="0" borderId="22" xfId="0" applyFont="1" applyBorder="1" applyAlignment="1">
      <alignment horizontal="left" shrinkToFit="1"/>
    </xf>
    <xf numFmtId="168" fontId="24" fillId="0" borderId="22" xfId="2" applyNumberFormat="1" applyFont="1" applyFill="1" applyBorder="1" applyAlignment="1">
      <alignment horizontal="center" vertical="center" shrinkToFit="1"/>
    </xf>
    <xf numFmtId="168" fontId="24" fillId="0" borderId="22" xfId="2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vertical="center" wrapText="1"/>
    </xf>
    <xf numFmtId="167" fontId="24" fillId="0" borderId="21" xfId="1" applyNumberFormat="1" applyFont="1" applyFill="1" applyBorder="1" applyAlignment="1">
      <alignment vertical="center" shrinkToFit="1"/>
    </xf>
    <xf numFmtId="169" fontId="24" fillId="0" borderId="21" xfId="1" applyNumberFormat="1" applyFont="1" applyFill="1" applyBorder="1" applyAlignment="1">
      <alignment vertical="center" shrinkToFit="1"/>
    </xf>
    <xf numFmtId="167" fontId="24" fillId="0" borderId="21" xfId="1" applyNumberFormat="1" applyFont="1" applyFill="1" applyBorder="1" applyAlignment="1">
      <alignment horizontal="center" vertical="center" shrinkToFit="1"/>
    </xf>
    <xf numFmtId="168" fontId="24" fillId="0" borderId="21" xfId="2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right" vertical="center" shrinkToFit="1" readingOrder="1"/>
    </xf>
    <xf numFmtId="164" fontId="14" fillId="0" borderId="7" xfId="0" applyNumberFormat="1" applyFont="1" applyFill="1" applyBorder="1" applyAlignment="1">
      <alignment horizontal="right" vertical="center" shrinkToFit="1" readingOrder="1"/>
    </xf>
    <xf numFmtId="164" fontId="15" fillId="0" borderId="7" xfId="0" applyNumberFormat="1" applyFont="1" applyFill="1" applyBorder="1" applyAlignment="1">
      <alignment horizontal="right" vertical="center" shrinkToFit="1" readingOrder="1"/>
    </xf>
    <xf numFmtId="164" fontId="14" fillId="0" borderId="7" xfId="0" applyNumberFormat="1" applyFont="1" applyFill="1" applyBorder="1" applyAlignment="1">
      <alignment horizontal="center" vertical="center" shrinkToFit="1" readingOrder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164" fontId="13" fillId="0" borderId="7" xfId="0" applyNumberFormat="1" applyFont="1" applyFill="1" applyBorder="1" applyAlignment="1">
      <alignment horizontal="center" vertical="center" shrinkToFi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0" fontId="25" fillId="0" borderId="0" xfId="0" applyFont="1" applyFill="1" applyBorder="1"/>
    <xf numFmtId="166" fontId="22" fillId="0" borderId="12" xfId="1" applyNumberFormat="1" applyFont="1" applyFill="1" applyBorder="1" applyAlignment="1">
      <alignment horizontal="center"/>
    </xf>
    <xf numFmtId="165" fontId="17" fillId="0" borderId="0" xfId="1" applyNumberFormat="1" applyFont="1" applyFill="1" applyAlignment="1">
      <alignment horizontal="center"/>
    </xf>
    <xf numFmtId="0" fontId="27" fillId="0" borderId="0" xfId="0" applyFont="1" applyFill="1" applyBorder="1" applyAlignment="1">
      <alignment vertical="center"/>
    </xf>
  </cellXfs>
  <cellStyles count="4">
    <cellStyle name="Comma" xfId="1" builtinId="3"/>
    <cellStyle name="Comma 1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opLeftCell="A4" workbookViewId="0">
      <selection activeCell="B10" sqref="B10"/>
    </sheetView>
  </sheetViews>
  <sheetFormatPr defaultRowHeight="15"/>
  <cols>
    <col min="1" max="1" width="4.5703125" customWidth="1"/>
    <col min="2" max="2" width="34.42578125" customWidth="1"/>
    <col min="3" max="3" width="11.7109375" customWidth="1"/>
    <col min="4" max="4" width="10.28515625" customWidth="1"/>
    <col min="5" max="5" width="9.5703125" customWidth="1"/>
    <col min="6" max="6" width="8.140625" customWidth="1"/>
    <col min="7" max="7" width="8.28515625" customWidth="1"/>
    <col min="8" max="8" width="9.140625" customWidth="1"/>
  </cols>
  <sheetData>
    <row r="1" spans="1:7" ht="7.35" customHeight="1"/>
    <row r="2" spans="1:7" ht="25.5" customHeight="1">
      <c r="A2" s="15" t="s">
        <v>55</v>
      </c>
      <c r="B2" s="5"/>
      <c r="C2" s="5"/>
      <c r="D2" s="5"/>
      <c r="E2" s="5"/>
      <c r="F2" s="163" t="s">
        <v>165</v>
      </c>
      <c r="G2" s="163"/>
    </row>
    <row r="3" spans="1:7" ht="5.0999999999999996" customHeight="1"/>
    <row r="4" spans="1:7" ht="27.75" customHeight="1">
      <c r="A4" s="148" t="s">
        <v>143</v>
      </c>
      <c r="B4" s="149"/>
      <c r="C4" s="149"/>
      <c r="D4" s="149"/>
      <c r="E4" s="149"/>
      <c r="F4" s="149"/>
      <c r="G4" s="149"/>
    </row>
    <row r="5" spans="1:7" ht="16.5" customHeight="1">
      <c r="A5" s="150" t="str">
        <f>'115'!A3:K3</f>
        <v>(Kèm theo Báo cáo số 243/BC-UBND ngày 07 tháng 4 năm 2026 của UBND xã Phong Quang)</v>
      </c>
      <c r="B5" s="151"/>
      <c r="C5" s="151"/>
      <c r="D5" s="151"/>
      <c r="E5" s="151"/>
      <c r="F5" s="151"/>
      <c r="G5" s="151"/>
    </row>
    <row r="6" spans="1:7" ht="18" customHeight="1">
      <c r="A6" s="6" t="s">
        <v>0</v>
      </c>
      <c r="B6" s="5"/>
      <c r="C6" s="5"/>
      <c r="D6" s="5"/>
      <c r="E6" s="5"/>
      <c r="F6" s="5"/>
      <c r="G6" s="5"/>
    </row>
    <row r="7" spans="1:7" ht="6.4" customHeight="1"/>
    <row r="8" spans="1:7">
      <c r="A8" s="55" t="s">
        <v>4</v>
      </c>
      <c r="B8" s="55" t="s">
        <v>5</v>
      </c>
      <c r="C8" s="55" t="s">
        <v>6</v>
      </c>
      <c r="D8" s="38" t="s">
        <v>2</v>
      </c>
      <c r="E8" s="39"/>
      <c r="F8" s="40" t="s">
        <v>3</v>
      </c>
      <c r="G8" s="41"/>
    </row>
    <row r="9" spans="1:7" ht="36.75" customHeight="1">
      <c r="A9" s="54"/>
      <c r="B9" s="54"/>
      <c r="C9" s="54"/>
      <c r="D9" s="26" t="s">
        <v>53</v>
      </c>
      <c r="E9" s="26" t="s">
        <v>54</v>
      </c>
      <c r="F9" s="42" t="s">
        <v>7</v>
      </c>
      <c r="G9" s="42" t="s">
        <v>8</v>
      </c>
    </row>
    <row r="10" spans="1:7">
      <c r="A10" s="1" t="s">
        <v>9</v>
      </c>
      <c r="B10" s="1" t="s">
        <v>10</v>
      </c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</row>
    <row r="11" spans="1:7">
      <c r="A11" s="11" t="s">
        <v>9</v>
      </c>
      <c r="B11" s="12" t="s">
        <v>16</v>
      </c>
      <c r="C11" s="8">
        <f>C12+C13+C14+C15</f>
        <v>11500000000</v>
      </c>
      <c r="D11" s="8">
        <f>D12+D13+D14+D15+D16</f>
        <v>4991100972</v>
      </c>
      <c r="E11" s="8">
        <f>E12+E13+E14+E15+E16</f>
        <v>4991100972</v>
      </c>
      <c r="F11" s="3">
        <v>0</v>
      </c>
      <c r="G11" s="3">
        <v>0</v>
      </c>
    </row>
    <row r="12" spans="1:7">
      <c r="A12" s="13" t="s">
        <v>17</v>
      </c>
      <c r="B12" s="14" t="s">
        <v>18</v>
      </c>
      <c r="C12" s="158">
        <v>11500000000</v>
      </c>
      <c r="D12" s="9">
        <v>1991100972</v>
      </c>
      <c r="E12" s="9">
        <v>1991100972</v>
      </c>
      <c r="F12" s="4">
        <v>0</v>
      </c>
      <c r="G12" s="4">
        <v>0</v>
      </c>
    </row>
    <row r="13" spans="1:7">
      <c r="A13" s="13" t="s">
        <v>19</v>
      </c>
      <c r="B13" s="14" t="s">
        <v>20</v>
      </c>
      <c r="C13" s="158">
        <v>0</v>
      </c>
      <c r="D13" s="9">
        <v>0</v>
      </c>
      <c r="E13" s="9">
        <v>0</v>
      </c>
      <c r="F13" s="4">
        <v>0</v>
      </c>
      <c r="G13" s="4">
        <v>0</v>
      </c>
    </row>
    <row r="14" spans="1:7">
      <c r="A14" s="13" t="s">
        <v>21</v>
      </c>
      <c r="B14" s="14" t="s">
        <v>22</v>
      </c>
      <c r="C14" s="158">
        <v>0</v>
      </c>
      <c r="D14" s="9">
        <v>0</v>
      </c>
      <c r="E14" s="9">
        <v>0</v>
      </c>
      <c r="F14" s="4">
        <v>0</v>
      </c>
      <c r="G14" s="4">
        <v>0</v>
      </c>
    </row>
    <row r="15" spans="1:7">
      <c r="A15" s="13" t="s">
        <v>23</v>
      </c>
      <c r="B15" s="14" t="s">
        <v>24</v>
      </c>
      <c r="C15" s="158">
        <v>0</v>
      </c>
      <c r="D15" s="9">
        <v>0</v>
      </c>
      <c r="E15" s="9">
        <v>0</v>
      </c>
      <c r="F15" s="4">
        <v>0</v>
      </c>
      <c r="G15" s="4">
        <v>0</v>
      </c>
    </row>
    <row r="16" spans="1:7">
      <c r="A16" s="32" t="s">
        <v>35</v>
      </c>
      <c r="B16" s="33" t="s">
        <v>144</v>
      </c>
      <c r="C16" s="158"/>
      <c r="D16" s="9">
        <v>3000000000</v>
      </c>
      <c r="E16" s="9">
        <v>3000000000</v>
      </c>
      <c r="F16" s="4"/>
      <c r="G16" s="4"/>
    </row>
    <row r="17" spans="1:7">
      <c r="A17" s="11" t="s">
        <v>10</v>
      </c>
      <c r="B17" s="12" t="s">
        <v>25</v>
      </c>
      <c r="C17" s="8">
        <f>C18+C22+C25+C26+C27</f>
        <v>83737000000</v>
      </c>
      <c r="D17" s="8">
        <f>D18+D22+D25+D26+D27</f>
        <v>53800339557</v>
      </c>
      <c r="E17" s="8">
        <f>E18+E22+E25+E26+E27</f>
        <v>53800339557</v>
      </c>
      <c r="F17" s="3">
        <v>0</v>
      </c>
      <c r="G17" s="3">
        <v>0</v>
      </c>
    </row>
    <row r="18" spans="1:7">
      <c r="A18" s="11" t="s">
        <v>17</v>
      </c>
      <c r="B18" s="12" t="s">
        <v>26</v>
      </c>
      <c r="C18" s="34"/>
      <c r="D18" s="8"/>
      <c r="E18" s="8"/>
      <c r="F18" s="3">
        <v>0</v>
      </c>
      <c r="G18" s="3">
        <v>0</v>
      </c>
    </row>
    <row r="19" spans="1:7">
      <c r="A19" s="13" t="s">
        <v>11</v>
      </c>
      <c r="B19" s="14" t="s">
        <v>27</v>
      </c>
      <c r="C19" s="34"/>
      <c r="D19" s="9"/>
      <c r="E19" s="9"/>
      <c r="F19" s="4">
        <v>0</v>
      </c>
      <c r="G19" s="4">
        <v>0</v>
      </c>
    </row>
    <row r="20" spans="1:7">
      <c r="A20" s="13" t="s">
        <v>12</v>
      </c>
      <c r="B20" s="14" t="s">
        <v>28</v>
      </c>
      <c r="C20" s="158">
        <v>0</v>
      </c>
      <c r="D20" s="9"/>
      <c r="E20" s="9"/>
      <c r="F20" s="4">
        <v>0</v>
      </c>
      <c r="G20" s="4">
        <v>0</v>
      </c>
    </row>
    <row r="21" spans="1:7">
      <c r="A21" s="13" t="s">
        <v>13</v>
      </c>
      <c r="B21" s="14" t="s">
        <v>29</v>
      </c>
      <c r="C21" s="158">
        <v>0</v>
      </c>
      <c r="D21" s="9"/>
      <c r="E21" s="9"/>
      <c r="F21" s="4">
        <v>0</v>
      </c>
      <c r="G21" s="4">
        <v>0</v>
      </c>
    </row>
    <row r="22" spans="1:7">
      <c r="A22" s="11" t="s">
        <v>19</v>
      </c>
      <c r="B22" s="12" t="s">
        <v>30</v>
      </c>
      <c r="C22" s="159">
        <f>C23+C24</f>
        <v>83737000000</v>
      </c>
      <c r="D22" s="8">
        <v>37090552000</v>
      </c>
      <c r="E22" s="8">
        <v>37090552000</v>
      </c>
      <c r="F22" s="3">
        <v>0</v>
      </c>
      <c r="G22" s="3">
        <v>0</v>
      </c>
    </row>
    <row r="23" spans="1:7">
      <c r="A23" s="13" t="s">
        <v>11</v>
      </c>
      <c r="B23" s="14" t="s">
        <v>31</v>
      </c>
      <c r="C23" s="158">
        <f>54698000000+5825000000+1855000000</f>
        <v>62378000000</v>
      </c>
      <c r="D23" s="9">
        <v>15000000000</v>
      </c>
      <c r="E23" s="9">
        <v>15000000000</v>
      </c>
      <c r="F23" s="4">
        <v>0</v>
      </c>
      <c r="G23" s="4">
        <v>0</v>
      </c>
    </row>
    <row r="24" spans="1:7">
      <c r="A24" s="13" t="s">
        <v>12</v>
      </c>
      <c r="B24" s="14" t="s">
        <v>32</v>
      </c>
      <c r="C24" s="158">
        <v>21359000000</v>
      </c>
      <c r="D24" s="9">
        <v>22090552000</v>
      </c>
      <c r="E24" s="9">
        <v>22090552000</v>
      </c>
      <c r="F24" s="4">
        <v>0</v>
      </c>
      <c r="G24" s="4">
        <v>0</v>
      </c>
    </row>
    <row r="25" spans="1:7">
      <c r="A25" s="11" t="s">
        <v>21</v>
      </c>
      <c r="B25" s="12" t="s">
        <v>33</v>
      </c>
      <c r="C25" s="159">
        <v>0</v>
      </c>
      <c r="D25" s="8">
        <v>0</v>
      </c>
      <c r="E25" s="8">
        <v>0</v>
      </c>
      <c r="F25" s="3">
        <v>0</v>
      </c>
      <c r="G25" s="3">
        <v>0</v>
      </c>
    </row>
    <row r="26" spans="1:7" ht="21">
      <c r="A26" s="11" t="s">
        <v>23</v>
      </c>
      <c r="B26" s="12" t="s">
        <v>34</v>
      </c>
      <c r="C26" s="159">
        <v>0</v>
      </c>
      <c r="D26" s="8">
        <v>16709787557</v>
      </c>
      <c r="E26" s="8">
        <v>16709787557</v>
      </c>
      <c r="F26" s="3">
        <v>0</v>
      </c>
      <c r="G26" s="3">
        <v>0</v>
      </c>
    </row>
    <row r="27" spans="1:7">
      <c r="A27" s="11" t="s">
        <v>35</v>
      </c>
      <c r="B27" s="12" t="s">
        <v>36</v>
      </c>
      <c r="C27" s="159">
        <v>0</v>
      </c>
      <c r="D27" s="8">
        <v>0</v>
      </c>
      <c r="E27" s="8">
        <v>0</v>
      </c>
      <c r="F27" s="3">
        <v>0</v>
      </c>
      <c r="G27" s="3">
        <v>0</v>
      </c>
    </row>
    <row r="28" spans="1:7">
      <c r="A28" s="11" t="s">
        <v>37</v>
      </c>
      <c r="B28" s="12" t="s">
        <v>38</v>
      </c>
      <c r="C28" s="159">
        <f>C29+C38</f>
        <v>83737000000</v>
      </c>
      <c r="D28" s="8">
        <f>D29</f>
        <v>14303805738</v>
      </c>
      <c r="E28" s="8">
        <f>E29</f>
        <v>14303805738</v>
      </c>
      <c r="F28" s="3">
        <v>0</v>
      </c>
      <c r="G28" s="3">
        <v>0</v>
      </c>
    </row>
    <row r="29" spans="1:7">
      <c r="A29" s="11" t="s">
        <v>17</v>
      </c>
      <c r="B29" s="12" t="s">
        <v>39</v>
      </c>
      <c r="C29" s="159">
        <f>SUM(C30:C37)</f>
        <v>62378000000</v>
      </c>
      <c r="D29" s="8">
        <v>14303805738</v>
      </c>
      <c r="E29" s="8">
        <v>14303805738</v>
      </c>
      <c r="F29" s="3">
        <v>0</v>
      </c>
      <c r="G29" s="3">
        <v>0</v>
      </c>
    </row>
    <row r="30" spans="1:7">
      <c r="A30" s="13" t="s">
        <v>11</v>
      </c>
      <c r="B30" s="14" t="s">
        <v>40</v>
      </c>
      <c r="C30" s="158">
        <v>5825000000</v>
      </c>
      <c r="D30" s="9">
        <v>0</v>
      </c>
      <c r="E30" s="9">
        <v>0</v>
      </c>
      <c r="F30" s="4">
        <v>0</v>
      </c>
      <c r="G30" s="4">
        <v>0</v>
      </c>
    </row>
    <row r="31" spans="1:7">
      <c r="A31" s="13" t="s">
        <v>12</v>
      </c>
      <c r="B31" s="14" t="s">
        <v>41</v>
      </c>
      <c r="C31" s="158">
        <v>54698000000</v>
      </c>
      <c r="D31" s="9">
        <v>14303805738</v>
      </c>
      <c r="E31" s="9">
        <v>14303805738</v>
      </c>
      <c r="F31" s="4">
        <v>0</v>
      </c>
      <c r="G31" s="4">
        <v>0</v>
      </c>
    </row>
    <row r="32" spans="1:7">
      <c r="A32" s="13" t="s">
        <v>13</v>
      </c>
      <c r="B32" s="14" t="s">
        <v>42</v>
      </c>
      <c r="C32" s="4">
        <v>0</v>
      </c>
      <c r="D32" s="9">
        <v>0</v>
      </c>
      <c r="E32" s="9">
        <v>0</v>
      </c>
      <c r="F32" s="4">
        <v>0</v>
      </c>
      <c r="G32" s="4">
        <v>0</v>
      </c>
    </row>
    <row r="33" spans="1:7">
      <c r="A33" s="13" t="s">
        <v>43</v>
      </c>
      <c r="B33" s="14" t="s">
        <v>44</v>
      </c>
      <c r="C33" s="4">
        <v>0</v>
      </c>
      <c r="D33" s="9">
        <v>0</v>
      </c>
      <c r="E33" s="9">
        <v>0</v>
      </c>
      <c r="F33" s="4">
        <v>0</v>
      </c>
      <c r="G33" s="4">
        <v>0</v>
      </c>
    </row>
    <row r="34" spans="1:7">
      <c r="A34" s="13" t="s">
        <v>15</v>
      </c>
      <c r="B34" s="14" t="s">
        <v>45</v>
      </c>
      <c r="C34" s="4">
        <v>0</v>
      </c>
      <c r="D34" s="9">
        <v>0</v>
      </c>
      <c r="E34" s="9">
        <v>0</v>
      </c>
      <c r="F34" s="4">
        <v>0</v>
      </c>
      <c r="G34" s="4">
        <v>0</v>
      </c>
    </row>
    <row r="35" spans="1:7">
      <c r="A35" s="13" t="s">
        <v>46</v>
      </c>
      <c r="B35" s="14" t="s">
        <v>47</v>
      </c>
      <c r="C35" s="4">
        <v>0</v>
      </c>
      <c r="D35" s="9">
        <v>0</v>
      </c>
      <c r="E35" s="9">
        <v>0</v>
      </c>
      <c r="F35" s="4">
        <v>0</v>
      </c>
      <c r="G35" s="4">
        <v>0</v>
      </c>
    </row>
    <row r="36" spans="1:7">
      <c r="A36" s="13" t="s">
        <v>48</v>
      </c>
      <c r="B36" s="14" t="s">
        <v>49</v>
      </c>
      <c r="C36" s="4">
        <v>1855000000</v>
      </c>
      <c r="D36" s="9">
        <v>0</v>
      </c>
      <c r="E36" s="9">
        <v>0</v>
      </c>
      <c r="F36" s="4">
        <v>0</v>
      </c>
      <c r="G36" s="4">
        <v>0</v>
      </c>
    </row>
    <row r="37" spans="1:7">
      <c r="A37" s="13" t="s">
        <v>50</v>
      </c>
      <c r="B37" s="14" t="s">
        <v>51</v>
      </c>
      <c r="C37" s="4">
        <v>0</v>
      </c>
      <c r="D37" s="9">
        <v>0</v>
      </c>
      <c r="E37" s="9">
        <v>0</v>
      </c>
      <c r="F37" s="4">
        <v>0</v>
      </c>
      <c r="G37" s="4">
        <v>0</v>
      </c>
    </row>
    <row r="38" spans="1:7">
      <c r="A38" s="11" t="s">
        <v>19</v>
      </c>
      <c r="B38" s="30" t="s">
        <v>107</v>
      </c>
      <c r="C38" s="3">
        <f>3197000000+18162000000</f>
        <v>21359000000</v>
      </c>
      <c r="D38" s="8">
        <v>0</v>
      </c>
      <c r="E38" s="8">
        <v>0</v>
      </c>
      <c r="F38" s="3">
        <v>0</v>
      </c>
      <c r="G38" s="3">
        <v>0</v>
      </c>
    </row>
    <row r="39" spans="1:7">
      <c r="A39" s="11" t="s">
        <v>21</v>
      </c>
      <c r="B39" s="12" t="s">
        <v>52</v>
      </c>
      <c r="C39" s="3">
        <v>0</v>
      </c>
      <c r="D39" s="8">
        <v>0</v>
      </c>
      <c r="E39" s="8">
        <v>0</v>
      </c>
      <c r="F39" s="3">
        <v>0</v>
      </c>
      <c r="G39" s="3">
        <v>0</v>
      </c>
    </row>
    <row r="40" spans="1:7" ht="4.9000000000000004" customHeight="1"/>
    <row r="41" spans="1:7" ht="50.25" customHeight="1">
      <c r="A41" s="7" t="s">
        <v>1</v>
      </c>
      <c r="B41" s="5"/>
      <c r="C41" s="5"/>
      <c r="D41" s="7" t="s">
        <v>1</v>
      </c>
      <c r="E41" s="5"/>
      <c r="F41" s="5"/>
      <c r="G41" s="5"/>
    </row>
    <row r="42" spans="1:7" ht="11.45" customHeight="1"/>
  </sheetData>
  <mergeCells count="12">
    <mergeCell ref="A41:C41"/>
    <mergeCell ref="D41:G41"/>
    <mergeCell ref="A8:A9"/>
    <mergeCell ref="B8:B9"/>
    <mergeCell ref="C8:C9"/>
    <mergeCell ref="A2:E2"/>
    <mergeCell ref="F2:G2"/>
    <mergeCell ref="A4:G4"/>
    <mergeCell ref="A6:G6"/>
    <mergeCell ref="D8:E8"/>
    <mergeCell ref="F8:G8"/>
    <mergeCell ref="A5:G5"/>
  </mergeCells>
  <pageMargins left="0.68110236199999996" right="0.53740157499999996" top="0.53740157499999996" bottom="0.554070866" header="0.78740157480314998" footer="0.78740157480314998"/>
  <pageSetup paperSize="9" orientation="portrait" horizontalDpi="300" verticalDpi="300" r:id="rId1"/>
  <headerFooter alignWithMargins="0">
    <oddFooter>&amp;C&amp;"Arial,Regular"&amp;10&amp;P/&amp;N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7" workbookViewId="0">
      <selection activeCell="C24" sqref="C24"/>
    </sheetView>
  </sheetViews>
  <sheetFormatPr defaultRowHeight="15"/>
  <cols>
    <col min="1" max="1" width="4.5703125" style="16" customWidth="1"/>
    <col min="2" max="2" width="34.42578125" style="16" customWidth="1"/>
    <col min="3" max="3" width="10.5703125" style="16" customWidth="1"/>
    <col min="4" max="4" width="10.85546875" style="16" bestFit="1" customWidth="1"/>
    <col min="5" max="5" width="11" style="16" customWidth="1"/>
    <col min="6" max="6" width="9" style="16" customWidth="1"/>
    <col min="7" max="7" width="8.28515625" style="16" customWidth="1"/>
    <col min="8" max="8" width="9.140625" style="16" customWidth="1"/>
    <col min="9" max="9" width="12.7109375" style="16" bestFit="1" customWidth="1"/>
    <col min="10" max="16384" width="9.140625" style="16"/>
  </cols>
  <sheetData>
    <row r="1" spans="1:9" ht="7.35" customHeight="1"/>
    <row r="2" spans="1:9" ht="13.5" customHeight="1">
      <c r="A2" s="15" t="s">
        <v>55</v>
      </c>
      <c r="B2" s="17"/>
      <c r="C2" s="17"/>
      <c r="D2" s="17"/>
      <c r="E2" s="17"/>
      <c r="F2" s="160" t="s">
        <v>56</v>
      </c>
      <c r="G2" s="160"/>
    </row>
    <row r="3" spans="1:9" ht="5.0999999999999996" customHeight="1"/>
    <row r="4" spans="1:9" ht="23.25" customHeight="1">
      <c r="A4" s="10" t="s">
        <v>150</v>
      </c>
      <c r="B4" s="17"/>
      <c r="C4" s="17"/>
      <c r="D4" s="17"/>
      <c r="E4" s="17"/>
      <c r="F4" s="17"/>
      <c r="G4" s="17"/>
    </row>
    <row r="5" spans="1:9" ht="19.5" customHeight="1">
      <c r="A5" s="150" t="str">
        <f>'115'!A3:K3</f>
        <v>(Kèm theo Báo cáo số 243/BC-UBND ngày 07 tháng 4 năm 2026 của UBND xã Phong Quang)</v>
      </c>
      <c r="B5" s="151"/>
      <c r="C5" s="151"/>
      <c r="D5" s="151"/>
      <c r="E5" s="151"/>
      <c r="F5" s="151"/>
      <c r="G5" s="151"/>
    </row>
    <row r="6" spans="1:9" ht="18" customHeight="1">
      <c r="A6" s="18" t="s">
        <v>57</v>
      </c>
      <c r="B6" s="17"/>
      <c r="C6" s="17"/>
      <c r="D6" s="17"/>
      <c r="E6" s="17"/>
      <c r="F6" s="17"/>
      <c r="G6" s="17"/>
    </row>
    <row r="7" spans="1:9" ht="6.4" customHeight="1"/>
    <row r="8" spans="1:9">
      <c r="A8" s="51" t="s">
        <v>4</v>
      </c>
      <c r="B8" s="51" t="s">
        <v>5</v>
      </c>
      <c r="C8" s="51" t="s">
        <v>6</v>
      </c>
      <c r="D8" s="23" t="s">
        <v>2</v>
      </c>
      <c r="E8" s="24"/>
      <c r="F8" s="23" t="s">
        <v>58</v>
      </c>
      <c r="G8" s="45"/>
    </row>
    <row r="9" spans="1:9" ht="35.25" customHeight="1">
      <c r="A9" s="43"/>
      <c r="B9" s="43"/>
      <c r="C9" s="43"/>
      <c r="D9" s="26" t="s">
        <v>53</v>
      </c>
      <c r="E9" s="26" t="s">
        <v>54</v>
      </c>
      <c r="F9" s="26" t="s">
        <v>7</v>
      </c>
      <c r="G9" s="26" t="s">
        <v>59</v>
      </c>
    </row>
    <row r="10" spans="1:9">
      <c r="A10" s="27" t="s">
        <v>9</v>
      </c>
      <c r="B10" s="27" t="s">
        <v>10</v>
      </c>
      <c r="C10" s="28" t="s">
        <v>11</v>
      </c>
      <c r="D10" s="28" t="s">
        <v>12</v>
      </c>
      <c r="E10" s="28" t="s">
        <v>13</v>
      </c>
      <c r="F10" s="28" t="s">
        <v>43</v>
      </c>
      <c r="G10" s="28" t="s">
        <v>15</v>
      </c>
    </row>
    <row r="11" spans="1:9">
      <c r="A11" s="29" t="s">
        <v>9</v>
      </c>
      <c r="B11" s="30" t="s">
        <v>16</v>
      </c>
      <c r="C11" s="20">
        <f>C12</f>
        <v>11500000000</v>
      </c>
      <c r="D11" s="20">
        <f>D12+D35+D36+D44+D45</f>
        <v>4991100972</v>
      </c>
      <c r="E11" s="20">
        <f>E12+E35+E36+E44+E45</f>
        <v>4991100972</v>
      </c>
      <c r="F11" s="31">
        <v>0</v>
      </c>
      <c r="G11" s="31">
        <v>0</v>
      </c>
      <c r="I11" s="56"/>
    </row>
    <row r="12" spans="1:9">
      <c r="A12" s="29" t="s">
        <v>17</v>
      </c>
      <c r="B12" s="30" t="s">
        <v>18</v>
      </c>
      <c r="C12" s="20">
        <f>SUM(C13:C20)+C29+C30</f>
        <v>11500000000</v>
      </c>
      <c r="D12" s="20">
        <f>SUM(D13:D20)+D29+D30</f>
        <v>1991100972</v>
      </c>
      <c r="E12" s="20">
        <f>SUM(E13:E20)+E29+E30</f>
        <v>1991100972</v>
      </c>
      <c r="F12" s="31">
        <v>0</v>
      </c>
      <c r="G12" s="31">
        <v>0</v>
      </c>
    </row>
    <row r="13" spans="1:9" ht="22.5">
      <c r="A13" s="32" t="s">
        <v>11</v>
      </c>
      <c r="B13" s="33" t="s">
        <v>60</v>
      </c>
      <c r="C13" s="21">
        <v>0</v>
      </c>
      <c r="D13" s="21"/>
      <c r="E13" s="153">
        <v>0</v>
      </c>
      <c r="F13" s="34">
        <v>0</v>
      </c>
      <c r="G13" s="34">
        <v>0</v>
      </c>
    </row>
    <row r="14" spans="1:9" ht="22.5">
      <c r="A14" s="32" t="s">
        <v>12</v>
      </c>
      <c r="B14" s="33" t="s">
        <v>61</v>
      </c>
      <c r="C14" s="21">
        <v>0</v>
      </c>
      <c r="D14" s="21">
        <v>0</v>
      </c>
      <c r="E14" s="153">
        <v>0</v>
      </c>
      <c r="F14" s="34">
        <v>0</v>
      </c>
      <c r="G14" s="34">
        <v>0</v>
      </c>
    </row>
    <row r="15" spans="1:9">
      <c r="A15" s="32" t="s">
        <v>13</v>
      </c>
      <c r="B15" s="33" t="s">
        <v>62</v>
      </c>
      <c r="C15" s="21">
        <v>4370000000</v>
      </c>
      <c r="D15" s="21">
        <v>872299405</v>
      </c>
      <c r="E15" s="153">
        <v>872299405</v>
      </c>
      <c r="F15" s="34">
        <v>0</v>
      </c>
      <c r="G15" s="34">
        <v>0</v>
      </c>
    </row>
    <row r="16" spans="1:9">
      <c r="A16" s="32" t="s">
        <v>43</v>
      </c>
      <c r="B16" s="33" t="s">
        <v>63</v>
      </c>
      <c r="C16" s="21">
        <v>550000000</v>
      </c>
      <c r="D16" s="21">
        <v>125265897</v>
      </c>
      <c r="E16" s="153">
        <v>125265897</v>
      </c>
      <c r="F16" s="34">
        <v>0</v>
      </c>
      <c r="G16" s="34">
        <v>0</v>
      </c>
    </row>
    <row r="17" spans="1:7" ht="22.5">
      <c r="A17" s="32" t="s">
        <v>15</v>
      </c>
      <c r="B17" s="33" t="s">
        <v>64</v>
      </c>
      <c r="C17" s="21">
        <v>0</v>
      </c>
      <c r="D17" s="21">
        <v>0</v>
      </c>
      <c r="E17" s="153">
        <v>0</v>
      </c>
      <c r="F17" s="34">
        <v>0</v>
      </c>
      <c r="G17" s="34">
        <v>0</v>
      </c>
    </row>
    <row r="18" spans="1:7">
      <c r="A18" s="32" t="s">
        <v>46</v>
      </c>
      <c r="B18" s="33" t="s">
        <v>148</v>
      </c>
      <c r="C18" s="21">
        <v>180000000</v>
      </c>
      <c r="D18" s="21">
        <v>20052000</v>
      </c>
      <c r="E18" s="153">
        <v>20052000</v>
      </c>
      <c r="F18" s="34">
        <v>0</v>
      </c>
      <c r="G18" s="34">
        <v>0</v>
      </c>
    </row>
    <row r="19" spans="1:7">
      <c r="A19" s="35">
        <v>7</v>
      </c>
      <c r="B19" s="33" t="s">
        <v>147</v>
      </c>
      <c r="C19" s="21">
        <v>808000000</v>
      </c>
      <c r="D19" s="21">
        <v>195603611</v>
      </c>
      <c r="E19" s="153">
        <v>195603611</v>
      </c>
      <c r="F19" s="34">
        <v>0</v>
      </c>
      <c r="G19" s="34">
        <v>0</v>
      </c>
    </row>
    <row r="20" spans="1:7">
      <c r="A20" s="32">
        <v>8</v>
      </c>
      <c r="B20" s="33" t="s">
        <v>65</v>
      </c>
      <c r="C20" s="21">
        <f>SUM(C21:C25)</f>
        <v>5127000000</v>
      </c>
      <c r="D20" s="21">
        <v>761036880</v>
      </c>
      <c r="E20" s="153">
        <v>761036880</v>
      </c>
      <c r="F20" s="34">
        <v>0</v>
      </c>
      <c r="G20" s="34">
        <v>0</v>
      </c>
    </row>
    <row r="21" spans="1:7">
      <c r="A21" s="35" t="s">
        <v>66</v>
      </c>
      <c r="B21" s="36" t="s">
        <v>67</v>
      </c>
      <c r="C21" s="22">
        <v>0</v>
      </c>
      <c r="D21" s="22">
        <v>0</v>
      </c>
      <c r="E21" s="154">
        <v>0</v>
      </c>
      <c r="F21" s="37">
        <v>0</v>
      </c>
      <c r="G21" s="37">
        <v>0</v>
      </c>
    </row>
    <row r="22" spans="1:7">
      <c r="A22" s="35" t="s">
        <v>66</v>
      </c>
      <c r="B22" s="36" t="s">
        <v>68</v>
      </c>
      <c r="C22" s="22">
        <v>27000000</v>
      </c>
      <c r="D22" s="22">
        <v>569880</v>
      </c>
      <c r="E22" s="154">
        <v>569880</v>
      </c>
      <c r="F22" s="37">
        <v>0</v>
      </c>
      <c r="G22" s="37">
        <v>0</v>
      </c>
    </row>
    <row r="23" spans="1:7">
      <c r="A23" s="35" t="s">
        <v>66</v>
      </c>
      <c r="B23" s="36" t="s">
        <v>69</v>
      </c>
      <c r="C23" s="22">
        <v>0</v>
      </c>
      <c r="D23" s="22">
        <v>0</v>
      </c>
      <c r="E23" s="154">
        <v>0</v>
      </c>
      <c r="F23" s="37">
        <v>0</v>
      </c>
      <c r="G23" s="37">
        <v>0</v>
      </c>
    </row>
    <row r="24" spans="1:7">
      <c r="A24" s="35" t="s">
        <v>66</v>
      </c>
      <c r="B24" s="36" t="s">
        <v>70</v>
      </c>
      <c r="C24" s="22">
        <v>5100000000</v>
      </c>
      <c r="D24" s="22">
        <v>760467000</v>
      </c>
      <c r="E24" s="154">
        <v>760467000</v>
      </c>
      <c r="F24" s="37">
        <v>0</v>
      </c>
      <c r="G24" s="37">
        <v>0</v>
      </c>
    </row>
    <row r="25" spans="1:7" ht="22.5">
      <c r="A25" s="35" t="s">
        <v>66</v>
      </c>
      <c r="B25" s="36" t="s">
        <v>71</v>
      </c>
      <c r="C25" s="22">
        <v>0</v>
      </c>
      <c r="D25" s="22">
        <v>0</v>
      </c>
      <c r="E25" s="154">
        <v>0</v>
      </c>
      <c r="F25" s="37">
        <v>0</v>
      </c>
      <c r="G25" s="37">
        <v>0</v>
      </c>
    </row>
    <row r="26" spans="1:7" ht="33.75">
      <c r="A26" s="32">
        <v>9</v>
      </c>
      <c r="B26" s="33" t="s">
        <v>72</v>
      </c>
      <c r="C26" s="21">
        <v>0</v>
      </c>
      <c r="D26" s="21">
        <v>0</v>
      </c>
      <c r="E26" s="153">
        <v>0</v>
      </c>
      <c r="F26" s="34">
        <v>0</v>
      </c>
      <c r="G26" s="34">
        <v>0</v>
      </c>
    </row>
    <row r="27" spans="1:7">
      <c r="A27" s="32">
        <v>10</v>
      </c>
      <c r="B27" s="33" t="s">
        <v>73</v>
      </c>
      <c r="C27" s="21">
        <v>0</v>
      </c>
      <c r="D27" s="21">
        <v>0</v>
      </c>
      <c r="E27" s="153">
        <v>0</v>
      </c>
      <c r="F27" s="34">
        <v>0</v>
      </c>
      <c r="G27" s="34">
        <v>0</v>
      </c>
    </row>
    <row r="28" spans="1:7" ht="33.75">
      <c r="A28" s="32">
        <v>11</v>
      </c>
      <c r="B28" s="33" t="s">
        <v>74</v>
      </c>
      <c r="C28" s="21">
        <v>0</v>
      </c>
      <c r="D28" s="21">
        <v>0</v>
      </c>
      <c r="E28" s="153">
        <v>0</v>
      </c>
      <c r="F28" s="34">
        <v>0</v>
      </c>
      <c r="G28" s="34">
        <v>0</v>
      </c>
    </row>
    <row r="29" spans="1:7">
      <c r="A29" s="32">
        <v>12</v>
      </c>
      <c r="B29" s="33" t="s">
        <v>149</v>
      </c>
      <c r="C29" s="21">
        <v>35000000</v>
      </c>
      <c r="D29" s="21">
        <v>0</v>
      </c>
      <c r="E29" s="153">
        <v>0</v>
      </c>
      <c r="F29" s="34">
        <v>0</v>
      </c>
      <c r="G29" s="34">
        <v>0</v>
      </c>
    </row>
    <row r="30" spans="1:7">
      <c r="A30" s="32">
        <v>13</v>
      </c>
      <c r="B30" s="33" t="s">
        <v>75</v>
      </c>
      <c r="C30" s="21">
        <v>430000000</v>
      </c>
      <c r="D30" s="21">
        <v>16843179</v>
      </c>
      <c r="E30" s="153">
        <v>16843179</v>
      </c>
      <c r="F30" s="34">
        <v>0</v>
      </c>
      <c r="G30" s="34">
        <v>0</v>
      </c>
    </row>
    <row r="31" spans="1:7" ht="22.5">
      <c r="A31" s="32">
        <v>14</v>
      </c>
      <c r="B31" s="33" t="s">
        <v>76</v>
      </c>
      <c r="C31" s="21">
        <v>0</v>
      </c>
      <c r="D31" s="21">
        <v>0</v>
      </c>
      <c r="E31" s="153">
        <v>0</v>
      </c>
      <c r="F31" s="34">
        <v>0</v>
      </c>
      <c r="G31" s="34">
        <v>0</v>
      </c>
    </row>
    <row r="32" spans="1:7" ht="22.5">
      <c r="A32" s="32">
        <v>15</v>
      </c>
      <c r="B32" s="33" t="s">
        <v>77</v>
      </c>
      <c r="C32" s="21">
        <v>0</v>
      </c>
      <c r="D32" s="21">
        <v>0</v>
      </c>
      <c r="E32" s="153">
        <v>0</v>
      </c>
      <c r="F32" s="34">
        <v>0</v>
      </c>
      <c r="G32" s="34">
        <v>0</v>
      </c>
    </row>
    <row r="33" spans="1:7" ht="22.5">
      <c r="A33" s="35" t="s">
        <v>66</v>
      </c>
      <c r="B33" s="36" t="s">
        <v>78</v>
      </c>
      <c r="C33" s="22">
        <v>0</v>
      </c>
      <c r="D33" s="22">
        <v>0</v>
      </c>
      <c r="E33" s="154">
        <v>0</v>
      </c>
      <c r="F33" s="37">
        <v>0</v>
      </c>
      <c r="G33" s="37">
        <v>0</v>
      </c>
    </row>
    <row r="34" spans="1:7" ht="22.5">
      <c r="A34" s="35" t="s">
        <v>66</v>
      </c>
      <c r="B34" s="36" t="s">
        <v>79</v>
      </c>
      <c r="C34" s="22">
        <v>0</v>
      </c>
      <c r="D34" s="22">
        <v>0</v>
      </c>
      <c r="E34" s="154">
        <v>0</v>
      </c>
      <c r="F34" s="37">
        <v>0</v>
      </c>
      <c r="G34" s="37">
        <v>0</v>
      </c>
    </row>
    <row r="35" spans="1:7">
      <c r="A35" s="29" t="s">
        <v>19</v>
      </c>
      <c r="B35" s="30" t="s">
        <v>20</v>
      </c>
      <c r="C35" s="20">
        <v>0</v>
      </c>
      <c r="D35" s="20">
        <v>0</v>
      </c>
      <c r="E35" s="152">
        <v>0</v>
      </c>
      <c r="F35" s="31">
        <v>0</v>
      </c>
      <c r="G35" s="31">
        <v>0</v>
      </c>
    </row>
    <row r="36" spans="1:7">
      <c r="A36" s="29" t="s">
        <v>21</v>
      </c>
      <c r="B36" s="30" t="s">
        <v>80</v>
      </c>
      <c r="C36" s="20">
        <v>0</v>
      </c>
      <c r="D36" s="20">
        <v>0</v>
      </c>
      <c r="E36" s="152">
        <v>0</v>
      </c>
      <c r="F36" s="31">
        <v>0</v>
      </c>
      <c r="G36" s="31">
        <v>0</v>
      </c>
    </row>
    <row r="37" spans="1:7">
      <c r="A37" s="32" t="s">
        <v>11</v>
      </c>
      <c r="B37" s="33" t="s">
        <v>81</v>
      </c>
      <c r="C37" s="21">
        <v>0</v>
      </c>
      <c r="D37" s="21">
        <v>0</v>
      </c>
      <c r="E37" s="153">
        <v>0</v>
      </c>
      <c r="F37" s="34">
        <v>0</v>
      </c>
      <c r="G37" s="34">
        <v>0</v>
      </c>
    </row>
    <row r="38" spans="1:7">
      <c r="A38" s="32" t="s">
        <v>12</v>
      </c>
      <c r="B38" s="33" t="s">
        <v>82</v>
      </c>
      <c r="C38" s="21">
        <v>0</v>
      </c>
      <c r="D38" s="21">
        <v>0</v>
      </c>
      <c r="E38" s="153">
        <v>0</v>
      </c>
      <c r="F38" s="34">
        <v>0</v>
      </c>
      <c r="G38" s="34">
        <v>0</v>
      </c>
    </row>
    <row r="39" spans="1:7">
      <c r="A39" s="32" t="s">
        <v>13</v>
      </c>
      <c r="B39" s="33" t="s">
        <v>83</v>
      </c>
      <c r="C39" s="21">
        <v>0</v>
      </c>
      <c r="D39" s="21">
        <v>0</v>
      </c>
      <c r="E39" s="153">
        <v>0</v>
      </c>
      <c r="F39" s="34">
        <v>0</v>
      </c>
      <c r="G39" s="34">
        <v>0</v>
      </c>
    </row>
    <row r="40" spans="1:7">
      <c r="A40" s="32" t="s">
        <v>43</v>
      </c>
      <c r="B40" s="33" t="s">
        <v>84</v>
      </c>
      <c r="C40" s="21">
        <v>0</v>
      </c>
      <c r="D40" s="21">
        <v>0</v>
      </c>
      <c r="E40" s="153">
        <v>0</v>
      </c>
      <c r="F40" s="34">
        <v>0</v>
      </c>
      <c r="G40" s="34">
        <v>0</v>
      </c>
    </row>
    <row r="41" spans="1:7" ht="22.5">
      <c r="A41" s="32" t="s">
        <v>15</v>
      </c>
      <c r="B41" s="33" t="s">
        <v>85</v>
      </c>
      <c r="C41" s="21">
        <v>0</v>
      </c>
      <c r="D41" s="21">
        <v>0</v>
      </c>
      <c r="E41" s="153">
        <v>0</v>
      </c>
      <c r="F41" s="34">
        <v>0</v>
      </c>
      <c r="G41" s="34">
        <v>0</v>
      </c>
    </row>
    <row r="42" spans="1:7">
      <c r="A42" s="32" t="s">
        <v>46</v>
      </c>
      <c r="B42" s="33" t="s">
        <v>86</v>
      </c>
      <c r="C42" s="21">
        <v>0</v>
      </c>
      <c r="D42" s="21">
        <v>0</v>
      </c>
      <c r="E42" s="153">
        <v>0</v>
      </c>
      <c r="F42" s="34">
        <v>0</v>
      </c>
      <c r="G42" s="34">
        <v>0</v>
      </c>
    </row>
    <row r="43" spans="1:7">
      <c r="A43" s="32" t="s">
        <v>48</v>
      </c>
      <c r="B43" s="33" t="s">
        <v>87</v>
      </c>
      <c r="C43" s="21">
        <v>0</v>
      </c>
      <c r="D43" s="21">
        <v>0</v>
      </c>
      <c r="E43" s="153">
        <v>0</v>
      </c>
      <c r="F43" s="34">
        <v>0</v>
      </c>
      <c r="G43" s="34">
        <v>0</v>
      </c>
    </row>
    <row r="44" spans="1:7">
      <c r="A44" s="29" t="s">
        <v>23</v>
      </c>
      <c r="B44" s="30" t="s">
        <v>24</v>
      </c>
      <c r="C44" s="20">
        <v>0</v>
      </c>
      <c r="D44" s="20">
        <v>0</v>
      </c>
      <c r="E44" s="152">
        <v>0</v>
      </c>
      <c r="F44" s="31">
        <v>0</v>
      </c>
      <c r="G44" s="31">
        <v>0</v>
      </c>
    </row>
    <row r="45" spans="1:7">
      <c r="A45" s="29" t="s">
        <v>35</v>
      </c>
      <c r="B45" s="30" t="s">
        <v>144</v>
      </c>
      <c r="C45" s="20"/>
      <c r="D45" s="20">
        <f>D46+D47</f>
        <v>3000000000</v>
      </c>
      <c r="E45" s="20">
        <f>E46+E47</f>
        <v>3000000000</v>
      </c>
      <c r="F45" s="31"/>
      <c r="G45" s="31"/>
    </row>
    <row r="46" spans="1:7" ht="22.5">
      <c r="A46" s="32"/>
      <c r="B46" s="33" t="s">
        <v>145</v>
      </c>
      <c r="C46" s="21"/>
      <c r="D46" s="21"/>
      <c r="E46" s="153"/>
      <c r="F46" s="34"/>
      <c r="G46" s="34"/>
    </row>
    <row r="47" spans="1:7">
      <c r="A47" s="32"/>
      <c r="B47" s="33" t="s">
        <v>146</v>
      </c>
      <c r="C47" s="21"/>
      <c r="D47" s="21">
        <v>3000000000</v>
      </c>
      <c r="E47" s="153">
        <f>D47</f>
        <v>3000000000</v>
      </c>
      <c r="F47" s="34"/>
      <c r="G47" s="34"/>
    </row>
    <row r="48" spans="1:7" ht="21">
      <c r="A48" s="29" t="s">
        <v>10</v>
      </c>
      <c r="B48" s="30" t="s">
        <v>88</v>
      </c>
      <c r="C48" s="20">
        <v>0</v>
      </c>
      <c r="D48" s="20">
        <v>0</v>
      </c>
      <c r="E48" s="152">
        <v>0</v>
      </c>
      <c r="F48" s="31">
        <v>0</v>
      </c>
      <c r="G48" s="31">
        <v>0</v>
      </c>
    </row>
    <row r="49" spans="1:7">
      <c r="A49" s="32" t="s">
        <v>11</v>
      </c>
      <c r="B49" s="33" t="s">
        <v>89</v>
      </c>
      <c r="C49" s="21">
        <v>0</v>
      </c>
      <c r="D49" s="21">
        <v>0</v>
      </c>
      <c r="E49" s="153">
        <v>0</v>
      </c>
      <c r="F49" s="34">
        <v>0</v>
      </c>
      <c r="G49" s="34">
        <v>0</v>
      </c>
    </row>
    <row r="50" spans="1:7">
      <c r="A50" s="32" t="s">
        <v>12</v>
      </c>
      <c r="B50" s="33" t="s">
        <v>90</v>
      </c>
      <c r="C50" s="21">
        <v>0</v>
      </c>
      <c r="D50" s="21">
        <v>0</v>
      </c>
      <c r="E50" s="153">
        <v>0</v>
      </c>
      <c r="F50" s="34">
        <v>0</v>
      </c>
      <c r="G50" s="34">
        <v>0</v>
      </c>
    </row>
    <row r="51" spans="1:7">
      <c r="A51" s="32" t="s">
        <v>13</v>
      </c>
      <c r="B51" s="33" t="s">
        <v>91</v>
      </c>
      <c r="C51" s="21">
        <v>0</v>
      </c>
      <c r="D51" s="21">
        <v>0</v>
      </c>
      <c r="E51" s="153">
        <v>0</v>
      </c>
      <c r="F51" s="34">
        <v>0</v>
      </c>
      <c r="G51" s="34">
        <v>0</v>
      </c>
    </row>
    <row r="52" spans="1:7" ht="21">
      <c r="A52" s="29" t="s">
        <v>37</v>
      </c>
      <c r="B52" s="30" t="s">
        <v>92</v>
      </c>
      <c r="C52" s="20">
        <v>0</v>
      </c>
      <c r="D52" s="20"/>
      <c r="E52" s="152"/>
      <c r="F52" s="31">
        <v>0</v>
      </c>
      <c r="G52" s="31">
        <v>0</v>
      </c>
    </row>
    <row r="53" spans="1:7" ht="22.5">
      <c r="A53" s="32" t="s">
        <v>11</v>
      </c>
      <c r="B53" s="33" t="s">
        <v>93</v>
      </c>
      <c r="C53" s="21">
        <v>0</v>
      </c>
      <c r="D53" s="21"/>
      <c r="E53" s="153"/>
      <c r="F53" s="34">
        <v>0</v>
      </c>
      <c r="G53" s="34">
        <v>0</v>
      </c>
    </row>
    <row r="54" spans="1:7">
      <c r="A54" s="32" t="s">
        <v>12</v>
      </c>
      <c r="B54" s="33" t="s">
        <v>28</v>
      </c>
      <c r="C54" s="21">
        <v>0</v>
      </c>
      <c r="D54" s="21"/>
      <c r="E54" s="153"/>
      <c r="F54" s="34">
        <v>0</v>
      </c>
      <c r="G54" s="34">
        <v>0</v>
      </c>
    </row>
    <row r="55" spans="1:7">
      <c r="A55" s="32" t="s">
        <v>13</v>
      </c>
      <c r="B55" s="33" t="s">
        <v>27</v>
      </c>
      <c r="C55" s="21">
        <v>0</v>
      </c>
      <c r="D55" s="21"/>
      <c r="E55" s="153"/>
      <c r="F55" s="34">
        <v>0</v>
      </c>
      <c r="G55" s="34">
        <v>0</v>
      </c>
    </row>
    <row r="56" spans="1:7" ht="4.9000000000000004" customHeight="1"/>
    <row r="57" spans="1:7" ht="50.25" customHeight="1">
      <c r="A57" s="19" t="s">
        <v>1</v>
      </c>
      <c r="B57" s="17"/>
      <c r="C57" s="17"/>
      <c r="D57" s="19" t="s">
        <v>1</v>
      </c>
      <c r="E57" s="17"/>
      <c r="F57" s="17"/>
      <c r="G57" s="17"/>
    </row>
    <row r="58" spans="1:7" ht="2.4500000000000002" customHeight="1"/>
  </sheetData>
  <mergeCells count="12">
    <mergeCell ref="A57:C57"/>
    <mergeCell ref="D57:G57"/>
    <mergeCell ref="A2:E2"/>
    <mergeCell ref="F2:G2"/>
    <mergeCell ref="A4:G4"/>
    <mergeCell ref="A6:G6"/>
    <mergeCell ref="D8:E8"/>
    <mergeCell ref="F8:G8"/>
    <mergeCell ref="A8:A9"/>
    <mergeCell ref="B8:B9"/>
    <mergeCell ref="C8:C9"/>
    <mergeCell ref="A5:G5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E37" sqref="E37"/>
    </sheetView>
  </sheetViews>
  <sheetFormatPr defaultRowHeight="15"/>
  <cols>
    <col min="1" max="1" width="4.5703125" style="16" customWidth="1"/>
    <col min="2" max="2" width="34.42578125" style="16" customWidth="1"/>
    <col min="3" max="3" width="11.7109375" style="16" customWidth="1"/>
    <col min="4" max="4" width="9" style="16" customWidth="1"/>
    <col min="5" max="5" width="10.42578125" style="16" customWidth="1"/>
    <col min="6" max="6" width="8.140625" style="16" customWidth="1"/>
    <col min="7" max="7" width="8.28515625" style="16" customWidth="1"/>
    <col min="8" max="8" width="15.28515625" style="16" customWidth="1"/>
    <col min="9" max="16384" width="9.140625" style="16"/>
  </cols>
  <sheetData>
    <row r="1" spans="1:8" ht="7.35" customHeight="1"/>
    <row r="2" spans="1:8" ht="18.75" customHeight="1">
      <c r="A2" s="15" t="str">
        <f>'BM55'!A2:E2</f>
        <v>UBND XÃ PHONG QUANG</v>
      </c>
      <c r="B2" s="17"/>
      <c r="C2" s="17"/>
      <c r="D2" s="17"/>
      <c r="E2" s="17"/>
      <c r="F2" s="156" t="s">
        <v>155</v>
      </c>
      <c r="G2" s="156"/>
    </row>
    <row r="3" spans="1:8" ht="5.0999999999999996" customHeight="1"/>
    <row r="4" spans="1:8" ht="22.5" customHeight="1">
      <c r="A4" s="10" t="s">
        <v>162</v>
      </c>
      <c r="B4" s="17"/>
      <c r="C4" s="17"/>
      <c r="D4" s="17"/>
      <c r="E4" s="17"/>
      <c r="F4" s="17"/>
      <c r="G4" s="17"/>
    </row>
    <row r="5" spans="1:8" ht="21" customHeight="1">
      <c r="A5" s="150" t="str">
        <f>'BM55'!A5:G5</f>
        <v>(Kèm theo Báo cáo số 243/BC-UBND ngày 07 tháng 4 năm 2026 của UBND xã Phong Quang)</v>
      </c>
      <c r="B5" s="151"/>
      <c r="C5" s="151"/>
      <c r="D5" s="151"/>
      <c r="E5" s="151"/>
      <c r="F5" s="151"/>
      <c r="G5" s="151"/>
    </row>
    <row r="6" spans="1:8" ht="18" customHeight="1">
      <c r="A6" s="18" t="s">
        <v>57</v>
      </c>
      <c r="B6" s="17"/>
      <c r="C6" s="17"/>
      <c r="D6" s="17"/>
      <c r="E6" s="17"/>
      <c r="F6" s="17"/>
      <c r="G6" s="17"/>
    </row>
    <row r="7" spans="1:8" ht="6.4" customHeight="1"/>
    <row r="8" spans="1:8">
      <c r="A8" s="51" t="s">
        <v>4</v>
      </c>
      <c r="B8" s="51" t="s">
        <v>5</v>
      </c>
      <c r="C8" s="51" t="s">
        <v>163</v>
      </c>
      <c r="D8" s="52" t="s">
        <v>2</v>
      </c>
      <c r="E8" s="53"/>
      <c r="F8" s="25" t="s">
        <v>58</v>
      </c>
      <c r="G8" s="44"/>
    </row>
    <row r="9" spans="1:8" ht="33.75" customHeight="1">
      <c r="A9" s="43"/>
      <c r="B9" s="43"/>
      <c r="C9" s="43"/>
      <c r="D9" s="26" t="s">
        <v>53</v>
      </c>
      <c r="E9" s="26" t="s">
        <v>54</v>
      </c>
      <c r="F9" s="26" t="s">
        <v>7</v>
      </c>
      <c r="G9" s="46" t="s">
        <v>59</v>
      </c>
    </row>
    <row r="10" spans="1:8">
      <c r="A10" s="27" t="s">
        <v>9</v>
      </c>
      <c r="B10" s="27" t="s">
        <v>10</v>
      </c>
      <c r="C10" s="28" t="s">
        <v>11</v>
      </c>
      <c r="D10" s="28" t="s">
        <v>12</v>
      </c>
      <c r="E10" s="28" t="s">
        <v>13</v>
      </c>
      <c r="F10" s="28" t="s">
        <v>43</v>
      </c>
      <c r="G10" s="47" t="s">
        <v>15</v>
      </c>
    </row>
    <row r="11" spans="1:8">
      <c r="A11" s="29"/>
      <c r="B11" s="30" t="s">
        <v>94</v>
      </c>
      <c r="C11" s="31">
        <f>C12+C27</f>
        <v>84969000000</v>
      </c>
      <c r="D11" s="20">
        <f>D12</f>
        <v>14303805738</v>
      </c>
      <c r="E11" s="20">
        <f>E12</f>
        <v>14303805738</v>
      </c>
      <c r="F11" s="31">
        <v>0</v>
      </c>
      <c r="G11" s="48">
        <v>0</v>
      </c>
      <c r="H11" s="56">
        <f>D11-D12</f>
        <v>0</v>
      </c>
    </row>
    <row r="12" spans="1:8">
      <c r="A12" s="29" t="s">
        <v>9</v>
      </c>
      <c r="B12" s="30" t="s">
        <v>95</v>
      </c>
      <c r="C12" s="31">
        <f>C13+C21+C22+C17+C23+C24+C25+C26</f>
        <v>62378000000</v>
      </c>
      <c r="D12" s="20">
        <v>14303805738</v>
      </c>
      <c r="E12" s="20">
        <v>14303805738</v>
      </c>
      <c r="F12" s="31">
        <v>0</v>
      </c>
      <c r="G12" s="48">
        <v>0</v>
      </c>
    </row>
    <row r="13" spans="1:8">
      <c r="A13" s="29" t="s">
        <v>17</v>
      </c>
      <c r="B13" s="30" t="s">
        <v>40</v>
      </c>
      <c r="C13" s="31">
        <f>C14</f>
        <v>5825000000</v>
      </c>
      <c r="D13" s="20">
        <v>0</v>
      </c>
      <c r="E13" s="20">
        <v>0</v>
      </c>
      <c r="F13" s="31">
        <v>0</v>
      </c>
      <c r="G13" s="48">
        <v>0</v>
      </c>
    </row>
    <row r="14" spans="1:8">
      <c r="A14" s="32" t="s">
        <v>11</v>
      </c>
      <c r="B14" s="33" t="s">
        <v>96</v>
      </c>
      <c r="C14" s="34">
        <v>5825000000</v>
      </c>
      <c r="D14" s="21">
        <v>0</v>
      </c>
      <c r="E14" s="21">
        <v>0</v>
      </c>
      <c r="F14" s="34">
        <v>0</v>
      </c>
      <c r="G14" s="49">
        <v>0</v>
      </c>
    </row>
    <row r="15" spans="1:8">
      <c r="A15" s="32" t="s">
        <v>12</v>
      </c>
      <c r="B15" s="33" t="s">
        <v>97</v>
      </c>
      <c r="C15" s="34">
        <v>0</v>
      </c>
      <c r="D15" s="21">
        <v>0</v>
      </c>
      <c r="E15" s="21">
        <v>0</v>
      </c>
      <c r="F15" s="34">
        <v>0</v>
      </c>
      <c r="G15" s="49">
        <v>0</v>
      </c>
    </row>
    <row r="16" spans="1:8">
      <c r="A16" s="29" t="s">
        <v>19</v>
      </c>
      <c r="B16" s="30" t="s">
        <v>42</v>
      </c>
      <c r="C16" s="31">
        <v>0</v>
      </c>
      <c r="D16" s="20">
        <v>0</v>
      </c>
      <c r="E16" s="20">
        <v>0</v>
      </c>
      <c r="F16" s="31">
        <v>0</v>
      </c>
      <c r="G16" s="48">
        <v>0</v>
      </c>
    </row>
    <row r="17" spans="1:7">
      <c r="A17" s="29" t="s">
        <v>21</v>
      </c>
      <c r="B17" s="30" t="s">
        <v>41</v>
      </c>
      <c r="C17" s="31">
        <v>54698000000</v>
      </c>
      <c r="D17" s="20">
        <v>14303805738</v>
      </c>
      <c r="E17" s="20">
        <v>14303805738</v>
      </c>
      <c r="F17" s="31">
        <v>0</v>
      </c>
      <c r="G17" s="48">
        <v>0</v>
      </c>
    </row>
    <row r="18" spans="1:7">
      <c r="A18" s="35"/>
      <c r="B18" s="36" t="s">
        <v>98</v>
      </c>
      <c r="C18" s="37">
        <v>0</v>
      </c>
      <c r="D18" s="22">
        <v>0</v>
      </c>
      <c r="E18" s="22">
        <v>0</v>
      </c>
      <c r="F18" s="37">
        <v>0</v>
      </c>
      <c r="G18" s="50">
        <v>0</v>
      </c>
    </row>
    <row r="19" spans="1:7">
      <c r="A19" s="35"/>
      <c r="B19" s="36" t="s">
        <v>99</v>
      </c>
      <c r="C19" s="37">
        <v>27166000000</v>
      </c>
      <c r="D19" s="22">
        <v>6566700106</v>
      </c>
      <c r="E19" s="22">
        <v>6566700106</v>
      </c>
      <c r="F19" s="37">
        <v>0</v>
      </c>
      <c r="G19" s="50">
        <v>0</v>
      </c>
    </row>
    <row r="20" spans="1:7" ht="22.5">
      <c r="A20" s="35"/>
      <c r="B20" s="36" t="s">
        <v>100</v>
      </c>
      <c r="C20" s="37">
        <v>326000000</v>
      </c>
      <c r="D20" s="22">
        <v>35000000</v>
      </c>
      <c r="E20" s="22">
        <v>35000000</v>
      </c>
      <c r="F20" s="37">
        <v>0</v>
      </c>
      <c r="G20" s="50">
        <v>0</v>
      </c>
    </row>
    <row r="21" spans="1:7">
      <c r="A21" s="29" t="s">
        <v>23</v>
      </c>
      <c r="B21" s="30" t="s">
        <v>45</v>
      </c>
      <c r="C21" s="31"/>
      <c r="D21" s="20">
        <v>0</v>
      </c>
      <c r="E21" s="20">
        <v>0</v>
      </c>
      <c r="F21" s="31">
        <v>0</v>
      </c>
      <c r="G21" s="48">
        <v>0</v>
      </c>
    </row>
    <row r="22" spans="1:7">
      <c r="A22" s="29" t="s">
        <v>35</v>
      </c>
      <c r="B22" s="30" t="s">
        <v>44</v>
      </c>
      <c r="C22" s="31">
        <v>0</v>
      </c>
      <c r="D22" s="20">
        <v>0</v>
      </c>
      <c r="E22" s="20">
        <v>0</v>
      </c>
      <c r="F22" s="31">
        <v>0</v>
      </c>
      <c r="G22" s="48">
        <v>0</v>
      </c>
    </row>
    <row r="23" spans="1:7">
      <c r="A23" s="29" t="s">
        <v>101</v>
      </c>
      <c r="B23" s="30" t="s">
        <v>47</v>
      </c>
      <c r="C23" s="31">
        <v>0</v>
      </c>
      <c r="D23" s="20">
        <v>0</v>
      </c>
      <c r="E23" s="20">
        <v>0</v>
      </c>
      <c r="F23" s="31">
        <v>0</v>
      </c>
      <c r="G23" s="48">
        <v>0</v>
      </c>
    </row>
    <row r="24" spans="1:7">
      <c r="A24" s="29" t="s">
        <v>102</v>
      </c>
      <c r="B24" s="30" t="s">
        <v>103</v>
      </c>
      <c r="C24" s="31">
        <v>1855000000</v>
      </c>
      <c r="D24" s="20">
        <v>0</v>
      </c>
      <c r="E24" s="20">
        <v>0</v>
      </c>
      <c r="F24" s="31">
        <v>0</v>
      </c>
      <c r="G24" s="48">
        <v>0</v>
      </c>
    </row>
    <row r="25" spans="1:7">
      <c r="A25" s="29" t="s">
        <v>104</v>
      </c>
      <c r="B25" s="30" t="s">
        <v>105</v>
      </c>
      <c r="C25" s="31">
        <v>0</v>
      </c>
      <c r="D25" s="20">
        <v>0</v>
      </c>
      <c r="E25" s="20">
        <v>0</v>
      </c>
      <c r="F25" s="31">
        <v>0</v>
      </c>
      <c r="G25" s="48">
        <v>0</v>
      </c>
    </row>
    <row r="26" spans="1:7">
      <c r="A26" s="29" t="s">
        <v>106</v>
      </c>
      <c r="B26" s="30" t="s">
        <v>51</v>
      </c>
      <c r="C26" s="31">
        <v>0</v>
      </c>
      <c r="D26" s="20">
        <v>0</v>
      </c>
      <c r="E26" s="20">
        <v>0</v>
      </c>
      <c r="F26" s="31">
        <v>0</v>
      </c>
      <c r="G26" s="48">
        <v>0</v>
      </c>
    </row>
    <row r="27" spans="1:7">
      <c r="A27" s="29" t="s">
        <v>10</v>
      </c>
      <c r="B27" s="30" t="s">
        <v>151</v>
      </c>
      <c r="C27" s="31">
        <f>C28+C31</f>
        <v>22591000000</v>
      </c>
      <c r="D27" s="20">
        <v>0</v>
      </c>
      <c r="E27" s="20">
        <v>0</v>
      </c>
      <c r="F27" s="31">
        <v>0</v>
      </c>
      <c r="G27" s="48">
        <v>0</v>
      </c>
    </row>
    <row r="28" spans="1:7">
      <c r="A28" s="29" t="s">
        <v>17</v>
      </c>
      <c r="B28" s="30" t="s">
        <v>152</v>
      </c>
      <c r="C28" s="31">
        <f>C29+C30</f>
        <v>3197000000</v>
      </c>
      <c r="D28" s="20"/>
      <c r="E28" s="157"/>
      <c r="F28" s="31"/>
      <c r="G28" s="48"/>
    </row>
    <row r="29" spans="1:7" ht="33.75">
      <c r="A29" s="32" t="s">
        <v>11</v>
      </c>
      <c r="B29" s="33" t="s">
        <v>153</v>
      </c>
      <c r="C29" s="34">
        <v>3000000000</v>
      </c>
      <c r="D29" s="21">
        <v>0</v>
      </c>
      <c r="E29" s="21">
        <v>0</v>
      </c>
      <c r="F29" s="34">
        <v>0</v>
      </c>
      <c r="G29" s="49">
        <v>0</v>
      </c>
    </row>
    <row r="30" spans="1:7" ht="22.5">
      <c r="A30" s="32">
        <v>2</v>
      </c>
      <c r="B30" s="33" t="s">
        <v>154</v>
      </c>
      <c r="C30" s="34">
        <v>197000000</v>
      </c>
      <c r="D30" s="21"/>
      <c r="E30" s="155"/>
      <c r="F30" s="34"/>
      <c r="G30" s="49"/>
    </row>
    <row r="31" spans="1:7">
      <c r="A31" s="29" t="s">
        <v>19</v>
      </c>
      <c r="B31" s="30" t="s">
        <v>156</v>
      </c>
      <c r="C31" s="31">
        <f>SUM(C32:C37)</f>
        <v>19394000000</v>
      </c>
      <c r="D31" s="20"/>
      <c r="E31" s="157"/>
      <c r="F31" s="31"/>
      <c r="G31" s="48"/>
    </row>
    <row r="32" spans="1:7">
      <c r="A32" s="32">
        <v>1</v>
      </c>
      <c r="B32" s="33" t="s">
        <v>157</v>
      </c>
      <c r="C32" s="34">
        <v>4289000000</v>
      </c>
      <c r="D32" s="21"/>
      <c r="E32" s="155"/>
      <c r="F32" s="34"/>
      <c r="G32" s="49"/>
    </row>
    <row r="33" spans="1:7">
      <c r="A33" s="32">
        <v>2</v>
      </c>
      <c r="B33" s="33" t="s">
        <v>158</v>
      </c>
      <c r="C33" s="34">
        <v>6340000000</v>
      </c>
      <c r="D33" s="21"/>
      <c r="E33" s="155"/>
      <c r="F33" s="34"/>
      <c r="G33" s="49"/>
    </row>
    <row r="34" spans="1:7" ht="22.5">
      <c r="A34" s="32">
        <v>3</v>
      </c>
      <c r="B34" s="33" t="s">
        <v>161</v>
      </c>
      <c r="C34" s="34">
        <v>4884000000</v>
      </c>
      <c r="D34" s="21"/>
      <c r="E34" s="155"/>
      <c r="F34" s="34"/>
      <c r="G34" s="49"/>
    </row>
    <row r="35" spans="1:7">
      <c r="A35" s="32">
        <v>4</v>
      </c>
      <c r="B35" s="33" t="s">
        <v>159</v>
      </c>
      <c r="C35" s="34">
        <v>1056000000</v>
      </c>
      <c r="D35" s="21"/>
      <c r="E35" s="155"/>
      <c r="F35" s="34"/>
      <c r="G35" s="49"/>
    </row>
    <row r="36" spans="1:7">
      <c r="A36" s="32">
        <v>5</v>
      </c>
      <c r="B36" s="33" t="s">
        <v>160</v>
      </c>
      <c r="C36" s="34">
        <v>1593000000</v>
      </c>
      <c r="D36" s="21">
        <v>0</v>
      </c>
      <c r="E36" s="21">
        <v>0</v>
      </c>
      <c r="F36" s="34">
        <v>0</v>
      </c>
      <c r="G36" s="49">
        <v>0</v>
      </c>
    </row>
    <row r="37" spans="1:7">
      <c r="A37" s="32">
        <v>6</v>
      </c>
      <c r="B37" s="33" t="s">
        <v>164</v>
      </c>
      <c r="C37" s="34">
        <v>1232000000</v>
      </c>
      <c r="D37" s="21"/>
      <c r="E37" s="21"/>
      <c r="F37" s="34"/>
      <c r="G37" s="49"/>
    </row>
    <row r="38" spans="1:7" ht="48.6" customHeight="1"/>
  </sheetData>
  <mergeCells count="10">
    <mergeCell ref="A8:A9"/>
    <mergeCell ref="B8:B9"/>
    <mergeCell ref="C8:C9"/>
    <mergeCell ref="A2:E2"/>
    <mergeCell ref="A4:G4"/>
    <mergeCell ref="A6:G6"/>
    <mergeCell ref="D8:E8"/>
    <mergeCell ref="F8:G8"/>
    <mergeCell ref="F2:G2"/>
    <mergeCell ref="A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F7" sqref="F7"/>
    </sheetView>
  </sheetViews>
  <sheetFormatPr defaultRowHeight="15"/>
  <cols>
    <col min="1" max="1" width="6.42578125" style="58" customWidth="1"/>
    <col min="2" max="2" width="35.7109375" style="58" customWidth="1"/>
    <col min="3" max="3" width="12.42578125" style="58" customWidth="1"/>
    <col min="4" max="4" width="11.5703125" style="58" customWidth="1"/>
    <col min="5" max="5" width="13.7109375" style="58" customWidth="1"/>
    <col min="6" max="11" width="11.85546875" style="58" customWidth="1"/>
    <col min="12" max="12" width="19.7109375" style="58" bestFit="1" customWidth="1"/>
    <col min="13" max="16384" width="9.140625" style="58"/>
  </cols>
  <sheetData>
    <row r="1" spans="1:23" ht="16.5">
      <c r="A1" s="57" t="s">
        <v>55</v>
      </c>
      <c r="E1" s="59"/>
      <c r="F1" s="59"/>
      <c r="G1" s="59"/>
      <c r="H1" s="59"/>
      <c r="I1" s="162" t="s">
        <v>108</v>
      </c>
      <c r="J1" s="162"/>
      <c r="K1" s="162"/>
      <c r="L1" s="60"/>
      <c r="M1" s="60"/>
      <c r="N1" s="61"/>
      <c r="O1" s="61"/>
    </row>
    <row r="2" spans="1:23" ht="18.75" customHeight="1">
      <c r="A2" s="62" t="s">
        <v>135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63"/>
      <c r="N2" s="63"/>
      <c r="O2" s="63"/>
    </row>
    <row r="3" spans="1:23" ht="24" customHeight="1">
      <c r="A3" s="64" t="s">
        <v>142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5"/>
      <c r="N3" s="65"/>
      <c r="O3" s="65"/>
    </row>
    <row r="4" spans="1:23" ht="16.5">
      <c r="A4" s="66"/>
      <c r="B4" s="66"/>
      <c r="C4" s="67"/>
      <c r="D4" s="67"/>
      <c r="E4" s="68"/>
      <c r="F4" s="69"/>
      <c r="G4" s="69"/>
      <c r="H4" s="69"/>
      <c r="I4" s="68"/>
      <c r="J4" s="161" t="s">
        <v>137</v>
      </c>
      <c r="K4" s="161"/>
      <c r="L4" s="70"/>
      <c r="M4" s="70"/>
      <c r="N4" s="70"/>
      <c r="O4" s="70"/>
    </row>
    <row r="5" spans="1:23" s="78" customFormat="1" ht="39" customHeight="1">
      <c r="A5" s="71" t="s">
        <v>4</v>
      </c>
      <c r="B5" s="71" t="s">
        <v>5</v>
      </c>
      <c r="C5" s="72" t="s">
        <v>141</v>
      </c>
      <c r="D5" s="73"/>
      <c r="E5" s="74"/>
      <c r="F5" s="72" t="s">
        <v>136</v>
      </c>
      <c r="G5" s="73"/>
      <c r="H5" s="74"/>
      <c r="I5" s="72" t="s">
        <v>109</v>
      </c>
      <c r="J5" s="73"/>
      <c r="K5" s="74"/>
      <c r="L5" s="75"/>
      <c r="M5" s="75"/>
      <c r="N5" s="75"/>
      <c r="O5" s="75"/>
      <c r="P5" s="76"/>
      <c r="Q5" s="76"/>
      <c r="R5" s="77"/>
      <c r="S5" s="77"/>
      <c r="T5" s="77"/>
      <c r="U5" s="77"/>
      <c r="V5" s="77"/>
      <c r="W5" s="77"/>
    </row>
    <row r="6" spans="1:23" s="78" customFormat="1" ht="59.25" customHeight="1">
      <c r="A6" s="79"/>
      <c r="B6" s="79"/>
      <c r="C6" s="80" t="s">
        <v>94</v>
      </c>
      <c r="D6" s="80" t="s">
        <v>110</v>
      </c>
      <c r="E6" s="80" t="s">
        <v>111</v>
      </c>
      <c r="F6" s="80" t="s">
        <v>94</v>
      </c>
      <c r="G6" s="80" t="s">
        <v>110</v>
      </c>
      <c r="H6" s="80" t="s">
        <v>111</v>
      </c>
      <c r="I6" s="80" t="s">
        <v>94</v>
      </c>
      <c r="J6" s="80" t="s">
        <v>110</v>
      </c>
      <c r="K6" s="80" t="s">
        <v>111</v>
      </c>
      <c r="L6" s="75"/>
      <c r="M6" s="75"/>
      <c r="N6" s="75"/>
      <c r="O6" s="75"/>
      <c r="P6" s="76"/>
      <c r="Q6" s="76"/>
      <c r="R6" s="77"/>
      <c r="S6" s="77"/>
      <c r="T6" s="77"/>
      <c r="U6" s="77"/>
      <c r="V6" s="77"/>
      <c r="W6" s="77"/>
    </row>
    <row r="7" spans="1:23" ht="16.5">
      <c r="A7" s="81" t="s">
        <v>9</v>
      </c>
      <c r="B7" s="81" t="s">
        <v>10</v>
      </c>
      <c r="C7" s="82" t="s">
        <v>112</v>
      </c>
      <c r="D7" s="83">
        <v>2</v>
      </c>
      <c r="E7" s="83">
        <v>3</v>
      </c>
      <c r="F7" s="83" t="s">
        <v>113</v>
      </c>
      <c r="G7" s="83">
        <v>5</v>
      </c>
      <c r="H7" s="83">
        <v>6</v>
      </c>
      <c r="I7" s="83" t="s">
        <v>114</v>
      </c>
      <c r="J7" s="83" t="s">
        <v>115</v>
      </c>
      <c r="K7" s="83" t="s">
        <v>116</v>
      </c>
      <c r="L7" s="84"/>
      <c r="M7" s="84"/>
      <c r="N7" s="84"/>
      <c r="O7" s="84"/>
      <c r="P7" s="85"/>
      <c r="Q7" s="85"/>
      <c r="R7" s="86"/>
      <c r="S7" s="86"/>
      <c r="T7" s="86"/>
      <c r="U7" s="86"/>
      <c r="V7" s="86"/>
      <c r="W7" s="86"/>
    </row>
    <row r="8" spans="1:23" ht="16.5">
      <c r="A8" s="87"/>
      <c r="B8" s="87" t="s">
        <v>117</v>
      </c>
      <c r="C8" s="88">
        <f>D8+E8</f>
        <v>84969000000</v>
      </c>
      <c r="D8" s="88">
        <v>5825000000</v>
      </c>
      <c r="E8" s="88">
        <f>E9</f>
        <v>79144000000</v>
      </c>
      <c r="F8" s="88">
        <f>G8+H8</f>
        <v>14303805738</v>
      </c>
      <c r="G8" s="88">
        <v>0</v>
      </c>
      <c r="H8" s="88">
        <f t="shared" ref="H8" si="0">H9</f>
        <v>14303805738</v>
      </c>
      <c r="I8" s="89">
        <f>F8/C8</f>
        <v>0.16834146262754651</v>
      </c>
      <c r="J8" s="89">
        <f>G8/D8</f>
        <v>0</v>
      </c>
      <c r="K8" s="90">
        <f>H8/E8</f>
        <v>0.1807313976801779</v>
      </c>
      <c r="L8" s="91"/>
      <c r="M8" s="91" t="e">
        <v>#REF!</v>
      </c>
      <c r="N8" s="91" t="e">
        <f>M8-#REF!</f>
        <v>#REF!</v>
      </c>
      <c r="O8" s="91"/>
      <c r="P8" s="92"/>
      <c r="Q8" s="92"/>
      <c r="R8" s="93"/>
      <c r="S8" s="93"/>
      <c r="T8" s="93"/>
      <c r="U8" s="93"/>
      <c r="V8" s="93"/>
      <c r="W8" s="93"/>
    </row>
    <row r="9" spans="1:23" ht="16.5">
      <c r="A9" s="87"/>
      <c r="B9" s="94" t="s">
        <v>118</v>
      </c>
      <c r="C9" s="88">
        <f>SUM(C10:C27)</f>
        <v>79144000000</v>
      </c>
      <c r="D9" s="88">
        <f>SUM(D10:D27)</f>
        <v>0</v>
      </c>
      <c r="E9" s="88">
        <f>SUM(E10:E27)</f>
        <v>79144000000</v>
      </c>
      <c r="F9" s="88">
        <f>SUM(F10:F25)</f>
        <v>14303805738</v>
      </c>
      <c r="G9" s="95">
        <f>SUM(G10:G25)</f>
        <v>0</v>
      </c>
      <c r="H9" s="88">
        <f>SUM(H10:H25)</f>
        <v>14303805738</v>
      </c>
      <c r="I9" s="89">
        <f t="shared" ref="I9:I27" si="1">F9/C9</f>
        <v>0.1807313976801779</v>
      </c>
      <c r="J9" s="89"/>
      <c r="K9" s="90">
        <f t="shared" ref="K9:K27" si="2">H9/E9</f>
        <v>0.1807313976801779</v>
      </c>
      <c r="L9" s="91"/>
      <c r="M9" s="91" t="e">
        <f>#REF!+#REF!</f>
        <v>#REF!</v>
      </c>
      <c r="N9" s="91"/>
      <c r="O9" s="91"/>
      <c r="P9" s="92"/>
      <c r="Q9" s="92"/>
      <c r="R9" s="93"/>
      <c r="S9" s="93"/>
      <c r="T9" s="93"/>
      <c r="U9" s="93"/>
      <c r="V9" s="93"/>
      <c r="W9" s="93"/>
    </row>
    <row r="10" spans="1:23" ht="24" customHeight="1">
      <c r="A10" s="96">
        <v>1</v>
      </c>
      <c r="B10" s="97" t="s">
        <v>119</v>
      </c>
      <c r="C10" s="98">
        <f>D10+E10</f>
        <v>3724000000</v>
      </c>
      <c r="D10" s="99"/>
      <c r="E10" s="99">
        <f>1593000000+1934000000+197000000</f>
        <v>3724000000</v>
      </c>
      <c r="F10" s="99">
        <f>G10+H10</f>
        <v>277358326</v>
      </c>
      <c r="G10" s="100"/>
      <c r="H10" s="99">
        <v>277358326</v>
      </c>
      <c r="I10" s="101">
        <f t="shared" si="1"/>
        <v>7.4478605263157902E-2</v>
      </c>
      <c r="J10" s="101"/>
      <c r="K10" s="102">
        <f t="shared" si="2"/>
        <v>7.4478605263157902E-2</v>
      </c>
      <c r="L10" s="135">
        <f>H9-14303805738</f>
        <v>0</v>
      </c>
      <c r="M10" s="103"/>
      <c r="N10" s="103"/>
      <c r="O10" s="103"/>
      <c r="P10" s="104"/>
      <c r="Q10" s="105">
        <v>125</v>
      </c>
    </row>
    <row r="11" spans="1:23" ht="24.75" customHeight="1">
      <c r="A11" s="106">
        <v>2</v>
      </c>
      <c r="B11" s="107" t="s">
        <v>120</v>
      </c>
      <c r="C11" s="108">
        <f t="shared" ref="C11:C25" si="3">D11+E11</f>
        <v>1232000000</v>
      </c>
      <c r="D11" s="109"/>
      <c r="E11" s="109">
        <f>1232000000</f>
        <v>1232000000</v>
      </c>
      <c r="F11" s="109">
        <f>G11+H11</f>
        <v>936833497</v>
      </c>
      <c r="G11" s="110"/>
      <c r="H11" s="109">
        <v>936833497</v>
      </c>
      <c r="I11" s="111">
        <f t="shared" ref="I11" si="4">F11/C11</f>
        <v>0.76041679951298702</v>
      </c>
      <c r="J11" s="111"/>
      <c r="K11" s="112">
        <f t="shared" ref="K11" si="5">H11/E11</f>
        <v>0.76041679951298702</v>
      </c>
      <c r="L11" s="103" t="e">
        <f>D10+#REF!</f>
        <v>#REF!</v>
      </c>
      <c r="M11" s="103"/>
      <c r="N11" s="103"/>
      <c r="O11" s="103"/>
    </row>
    <row r="12" spans="1:23" ht="24.75" customHeight="1">
      <c r="A12" s="106">
        <v>3</v>
      </c>
      <c r="B12" s="107" t="s">
        <v>121</v>
      </c>
      <c r="C12" s="108">
        <f t="shared" si="3"/>
        <v>33506000000</v>
      </c>
      <c r="D12" s="109"/>
      <c r="E12" s="109">
        <f>27166000000+6340000000</f>
        <v>33506000000</v>
      </c>
      <c r="F12" s="109">
        <f t="shared" ref="F12:F20" si="6">G12+H12</f>
        <v>6566700106</v>
      </c>
      <c r="G12" s="110"/>
      <c r="H12" s="109">
        <v>6566700106</v>
      </c>
      <c r="I12" s="111">
        <f t="shared" si="1"/>
        <v>0.19598579675282038</v>
      </c>
      <c r="J12" s="111"/>
      <c r="K12" s="112">
        <f t="shared" si="2"/>
        <v>0.19598579675282038</v>
      </c>
      <c r="L12" s="103"/>
      <c r="M12" s="103"/>
      <c r="N12" s="103"/>
      <c r="O12" s="103"/>
      <c r="P12" s="113"/>
      <c r="Q12" s="105"/>
    </row>
    <row r="13" spans="1:23" ht="24.75" customHeight="1">
      <c r="A13" s="106">
        <v>4</v>
      </c>
      <c r="B13" s="107" t="s">
        <v>140</v>
      </c>
      <c r="C13" s="108">
        <f t="shared" si="3"/>
        <v>326000000</v>
      </c>
      <c r="D13" s="109"/>
      <c r="E13" s="109">
        <v>326000000</v>
      </c>
      <c r="F13" s="109">
        <f t="shared" si="6"/>
        <v>35000000</v>
      </c>
      <c r="G13" s="110"/>
      <c r="H13" s="109">
        <v>35000000</v>
      </c>
      <c r="I13" s="111">
        <f t="shared" ref="I13" si="7">F13/C13</f>
        <v>0.10736196319018405</v>
      </c>
      <c r="J13" s="111"/>
      <c r="K13" s="112">
        <f t="shared" ref="K13" si="8">H13/E13</f>
        <v>0.10736196319018405</v>
      </c>
      <c r="L13" s="103"/>
      <c r="M13" s="103"/>
      <c r="N13" s="103"/>
      <c r="O13" s="103"/>
      <c r="P13" s="113"/>
      <c r="Q13" s="105"/>
    </row>
    <row r="14" spans="1:23" ht="25.5" customHeight="1">
      <c r="A14" s="106">
        <v>5</v>
      </c>
      <c r="B14" s="107" t="s">
        <v>122</v>
      </c>
      <c r="C14" s="108">
        <f t="shared" si="3"/>
        <v>339000000</v>
      </c>
      <c r="D14" s="108"/>
      <c r="E14" s="109">
        <v>339000000</v>
      </c>
      <c r="F14" s="109">
        <f t="shared" si="6"/>
        <v>0</v>
      </c>
      <c r="G14" s="110"/>
      <c r="H14" s="109">
        <v>0</v>
      </c>
      <c r="I14" s="111">
        <f t="shared" si="1"/>
        <v>0</v>
      </c>
      <c r="J14" s="111"/>
      <c r="K14" s="112">
        <f t="shared" si="2"/>
        <v>0</v>
      </c>
      <c r="M14" s="114">
        <v>3500</v>
      </c>
      <c r="N14" s="103" t="e">
        <f>M14-#REF!</f>
        <v>#REF!</v>
      </c>
      <c r="O14" s="114"/>
      <c r="P14" s="113">
        <f>P12-1062</f>
        <v>-1062</v>
      </c>
      <c r="R14" s="115">
        <v>140</v>
      </c>
      <c r="S14" s="115" t="s">
        <v>123</v>
      </c>
    </row>
    <row r="15" spans="1:23" ht="24.75" customHeight="1">
      <c r="A15" s="106">
        <v>6</v>
      </c>
      <c r="B15" s="107" t="s">
        <v>138</v>
      </c>
      <c r="C15" s="108">
        <f t="shared" si="3"/>
        <v>270000000</v>
      </c>
      <c r="D15" s="109"/>
      <c r="E15" s="109">
        <v>270000000</v>
      </c>
      <c r="F15" s="109">
        <f t="shared" si="6"/>
        <v>65400000</v>
      </c>
      <c r="G15" s="110"/>
      <c r="H15" s="109">
        <v>65400000</v>
      </c>
      <c r="I15" s="111">
        <f t="shared" si="1"/>
        <v>0.24222222222222223</v>
      </c>
      <c r="J15" s="111"/>
      <c r="K15" s="112">
        <f t="shared" si="2"/>
        <v>0.24222222222222223</v>
      </c>
      <c r="L15" s="103"/>
      <c r="M15" s="103">
        <v>1462</v>
      </c>
      <c r="N15" s="103" t="e">
        <f>M15-#REF!</f>
        <v>#REF!</v>
      </c>
      <c r="O15" s="103"/>
      <c r="R15" s="115" t="e">
        <f>#REF!+R14</f>
        <v>#REF!</v>
      </c>
    </row>
    <row r="16" spans="1:23" ht="24.75" customHeight="1">
      <c r="A16" s="106">
        <v>7</v>
      </c>
      <c r="B16" s="107" t="s">
        <v>139</v>
      </c>
      <c r="C16" s="108">
        <f t="shared" si="3"/>
        <v>180000000</v>
      </c>
      <c r="D16" s="109"/>
      <c r="E16" s="109">
        <v>180000000</v>
      </c>
      <c r="F16" s="109">
        <f t="shared" si="6"/>
        <v>8950000</v>
      </c>
      <c r="G16" s="110"/>
      <c r="H16" s="109">
        <v>8950000</v>
      </c>
      <c r="I16" s="111"/>
      <c r="J16" s="111"/>
      <c r="K16" s="112"/>
      <c r="L16" s="103"/>
      <c r="M16" s="103"/>
      <c r="N16" s="103"/>
      <c r="O16" s="103"/>
      <c r="R16" s="115"/>
    </row>
    <row r="17" spans="1:23" ht="23.25" customHeight="1">
      <c r="A17" s="106">
        <v>8</v>
      </c>
      <c r="B17" s="107" t="s">
        <v>124</v>
      </c>
      <c r="C17" s="108">
        <f t="shared" si="3"/>
        <v>135000000</v>
      </c>
      <c r="D17" s="116"/>
      <c r="E17" s="109">
        <v>135000000</v>
      </c>
      <c r="F17" s="109">
        <f t="shared" si="6"/>
        <v>4373600</v>
      </c>
      <c r="G17" s="110"/>
      <c r="H17" s="117">
        <v>4373600</v>
      </c>
      <c r="I17" s="111">
        <f t="shared" si="1"/>
        <v>3.2397037037037037E-2</v>
      </c>
      <c r="J17" s="111"/>
      <c r="K17" s="112">
        <f t="shared" si="2"/>
        <v>3.2397037037037037E-2</v>
      </c>
      <c r="M17" s="114">
        <v>1720</v>
      </c>
      <c r="N17" s="103" t="e">
        <f>M17-#REF!</f>
        <v>#REF!</v>
      </c>
      <c r="O17" s="114"/>
    </row>
    <row r="18" spans="1:23" ht="23.25" customHeight="1">
      <c r="A18" s="106">
        <v>9</v>
      </c>
      <c r="B18" s="107" t="s">
        <v>125</v>
      </c>
      <c r="C18" s="108">
        <f t="shared" si="3"/>
        <v>8035000000</v>
      </c>
      <c r="D18" s="116"/>
      <c r="E18" s="109">
        <f>151000000+4884000000+3000000000</f>
        <v>8035000000</v>
      </c>
      <c r="F18" s="109">
        <f t="shared" si="6"/>
        <v>1622217000</v>
      </c>
      <c r="G18" s="110"/>
      <c r="H18" s="109">
        <v>1622217000</v>
      </c>
      <c r="I18" s="111">
        <f t="shared" si="1"/>
        <v>0.20189383945239578</v>
      </c>
      <c r="J18" s="111"/>
      <c r="K18" s="112">
        <f t="shared" si="2"/>
        <v>0.20189383945239578</v>
      </c>
      <c r="L18" s="114" t="s">
        <v>32</v>
      </c>
      <c r="M18" s="114">
        <v>25391</v>
      </c>
      <c r="N18" s="103" t="e">
        <f>M18-#REF!</f>
        <v>#REF!</v>
      </c>
      <c r="O18" s="114"/>
    </row>
    <row r="19" spans="1:23" ht="46.5" customHeight="1">
      <c r="A19" s="106">
        <v>10</v>
      </c>
      <c r="B19" s="107" t="s">
        <v>126</v>
      </c>
      <c r="C19" s="108">
        <f t="shared" si="3"/>
        <v>26580000000</v>
      </c>
      <c r="D19" s="116"/>
      <c r="E19" s="109">
        <f>4289000000+22291000000</f>
        <v>26580000000</v>
      </c>
      <c r="F19" s="109">
        <f t="shared" si="6"/>
        <v>4622258609</v>
      </c>
      <c r="G19" s="110"/>
      <c r="H19" s="109">
        <v>4622258609</v>
      </c>
      <c r="I19" s="111">
        <f t="shared" si="1"/>
        <v>0.17389987242287433</v>
      </c>
      <c r="J19" s="111"/>
      <c r="K19" s="112">
        <f t="shared" si="2"/>
        <v>0.17389987242287433</v>
      </c>
      <c r="L19" s="118" t="s">
        <v>32</v>
      </c>
      <c r="M19" s="118">
        <v>125970</v>
      </c>
      <c r="N19" s="103" t="e">
        <f>M19-#REF!</f>
        <v>#REF!</v>
      </c>
      <c r="O19" s="118">
        <f>123.12-142.56</f>
        <v>-19.439999999999998</v>
      </c>
      <c r="P19" s="105">
        <f>45*20</f>
        <v>900</v>
      </c>
    </row>
    <row r="20" spans="1:23" ht="27" customHeight="1">
      <c r="A20" s="106">
        <v>11</v>
      </c>
      <c r="B20" s="107" t="s">
        <v>127</v>
      </c>
      <c r="C20" s="108">
        <f t="shared" si="3"/>
        <v>1596000000</v>
      </c>
      <c r="D20" s="116"/>
      <c r="E20" s="109">
        <f>540000000+1056000000</f>
        <v>1596000000</v>
      </c>
      <c r="F20" s="109">
        <f t="shared" si="6"/>
        <v>164714600</v>
      </c>
      <c r="G20" s="110"/>
      <c r="H20" s="109">
        <f>87654600+77060000</f>
        <v>164714600</v>
      </c>
      <c r="I20" s="111">
        <f t="shared" si="1"/>
        <v>0.1032046365914787</v>
      </c>
      <c r="J20" s="111"/>
      <c r="K20" s="112">
        <f t="shared" si="2"/>
        <v>0.1032046365914787</v>
      </c>
      <c r="M20" s="114">
        <v>12496</v>
      </c>
      <c r="N20" s="103" t="e">
        <f>M20-#REF!</f>
        <v>#REF!</v>
      </c>
      <c r="O20" s="114">
        <f>6.6-7.2</f>
        <v>-0.60000000000000053</v>
      </c>
    </row>
    <row r="21" spans="1:23" ht="27" customHeight="1">
      <c r="A21" s="106">
        <v>12</v>
      </c>
      <c r="B21" s="107" t="s">
        <v>128</v>
      </c>
      <c r="C21" s="108">
        <f t="shared" si="3"/>
        <v>1366000000</v>
      </c>
      <c r="D21" s="116"/>
      <c r="E21" s="109">
        <v>1366000000</v>
      </c>
      <c r="F21" s="110">
        <f t="shared" ref="F21:F25" si="9">G21+H21</f>
        <v>0</v>
      </c>
      <c r="G21" s="110"/>
      <c r="H21" s="110"/>
      <c r="I21" s="111">
        <f t="shared" si="1"/>
        <v>0</v>
      </c>
      <c r="J21" s="111"/>
      <c r="K21" s="112">
        <f t="shared" si="2"/>
        <v>0</v>
      </c>
      <c r="M21" s="114">
        <v>1724</v>
      </c>
      <c r="N21" s="103" t="e">
        <f>M21-#REF!</f>
        <v>#REF!</v>
      </c>
      <c r="O21" s="114"/>
    </row>
    <row r="22" spans="1:23" ht="33">
      <c r="A22" s="106">
        <v>13</v>
      </c>
      <c r="B22" s="119" t="s">
        <v>129</v>
      </c>
      <c r="C22" s="108">
        <f t="shared" si="3"/>
        <v>0</v>
      </c>
      <c r="D22" s="116"/>
      <c r="E22" s="109"/>
      <c r="F22" s="110">
        <f t="shared" si="9"/>
        <v>0</v>
      </c>
      <c r="G22" s="110"/>
      <c r="H22" s="110">
        <v>0</v>
      </c>
      <c r="I22" s="111"/>
      <c r="J22" s="111"/>
      <c r="K22" s="112"/>
      <c r="N22" s="114"/>
      <c r="O22" s="114"/>
      <c r="P22" s="113"/>
    </row>
    <row r="23" spans="1:23" ht="57" hidden="1" customHeight="1">
      <c r="A23" s="106">
        <v>12</v>
      </c>
      <c r="B23" s="119" t="s">
        <v>130</v>
      </c>
      <c r="C23" s="108">
        <f t="shared" si="3"/>
        <v>0</v>
      </c>
      <c r="D23" s="116"/>
      <c r="E23" s="109"/>
      <c r="F23" s="110">
        <f t="shared" si="9"/>
        <v>0</v>
      </c>
      <c r="G23" s="110"/>
      <c r="H23" s="110">
        <v>0</v>
      </c>
      <c r="I23" s="111" t="e">
        <f t="shared" si="1"/>
        <v>#DIV/0!</v>
      </c>
      <c r="J23" s="111"/>
      <c r="K23" s="112" t="e">
        <f t="shared" si="2"/>
        <v>#DIV/0!</v>
      </c>
      <c r="N23" s="114"/>
      <c r="O23" s="114"/>
      <c r="P23" s="113"/>
    </row>
    <row r="24" spans="1:23" ht="57" hidden="1" customHeight="1">
      <c r="A24" s="106">
        <v>13</v>
      </c>
      <c r="B24" s="119" t="s">
        <v>131</v>
      </c>
      <c r="C24" s="108">
        <f t="shared" si="3"/>
        <v>0</v>
      </c>
      <c r="D24" s="116"/>
      <c r="E24" s="109"/>
      <c r="F24" s="110">
        <f t="shared" si="9"/>
        <v>0</v>
      </c>
      <c r="G24" s="110"/>
      <c r="H24" s="110">
        <v>0</v>
      </c>
      <c r="I24" s="111" t="e">
        <f t="shared" si="1"/>
        <v>#DIV/0!</v>
      </c>
      <c r="J24" s="111"/>
      <c r="K24" s="112" t="e">
        <f t="shared" si="2"/>
        <v>#DIV/0!</v>
      </c>
      <c r="N24" s="114"/>
      <c r="O24" s="114"/>
      <c r="P24" s="113"/>
    </row>
    <row r="25" spans="1:23" ht="24" customHeight="1">
      <c r="A25" s="121">
        <v>14</v>
      </c>
      <c r="B25" s="143" t="s">
        <v>132</v>
      </c>
      <c r="C25" s="144">
        <f t="shared" si="3"/>
        <v>1855000000</v>
      </c>
      <c r="D25" s="145"/>
      <c r="E25" s="144">
        <v>1855000000</v>
      </c>
      <c r="F25" s="146">
        <f t="shared" si="9"/>
        <v>0</v>
      </c>
      <c r="G25" s="145"/>
      <c r="H25" s="144"/>
      <c r="I25" s="126">
        <f t="shared" si="1"/>
        <v>0</v>
      </c>
      <c r="J25" s="126"/>
      <c r="K25" s="147">
        <f t="shared" si="2"/>
        <v>0</v>
      </c>
      <c r="L25" s="118"/>
      <c r="M25" s="118"/>
      <c r="N25" s="118"/>
      <c r="O25" s="118"/>
    </row>
    <row r="26" spans="1:23" ht="24" hidden="1" customHeight="1">
      <c r="A26" s="136">
        <v>15</v>
      </c>
      <c r="B26" s="137" t="s">
        <v>133</v>
      </c>
      <c r="C26" s="138"/>
      <c r="D26" s="138"/>
      <c r="E26" s="138"/>
      <c r="F26" s="139"/>
      <c r="G26" s="140"/>
      <c r="H26" s="140"/>
      <c r="I26" s="141" t="e">
        <f t="shared" si="1"/>
        <v>#DIV/0!</v>
      </c>
      <c r="J26" s="141"/>
      <c r="K26" s="142" t="e">
        <f t="shared" si="2"/>
        <v>#DIV/0!</v>
      </c>
      <c r="L26" s="120"/>
      <c r="M26" s="120"/>
      <c r="N26" s="120"/>
      <c r="O26" s="120"/>
    </row>
    <row r="27" spans="1:23" ht="89.25" hidden="1" customHeight="1">
      <c r="A27" s="121">
        <v>16</v>
      </c>
      <c r="B27" s="122" t="s">
        <v>134</v>
      </c>
      <c r="C27" s="123">
        <f>D27+E27</f>
        <v>0</v>
      </c>
      <c r="D27" s="124"/>
      <c r="E27" s="125"/>
      <c r="F27" s="124"/>
      <c r="G27" s="124"/>
      <c r="H27" s="124"/>
      <c r="I27" s="126" t="e">
        <f t="shared" si="1"/>
        <v>#DIV/0!</v>
      </c>
      <c r="J27" s="126"/>
      <c r="K27" s="127" t="e">
        <f t="shared" si="2"/>
        <v>#DIV/0!</v>
      </c>
      <c r="L27" s="128"/>
      <c r="M27" s="128"/>
      <c r="N27" s="128"/>
      <c r="O27" s="128"/>
      <c r="P27" s="85"/>
      <c r="Q27" s="85"/>
      <c r="R27" s="86"/>
      <c r="S27" s="86"/>
      <c r="T27" s="86"/>
      <c r="U27" s="86"/>
      <c r="V27" s="86"/>
      <c r="W27" s="86"/>
    </row>
    <row r="28" spans="1:23" ht="16.5">
      <c r="A28" s="129"/>
      <c r="B28" s="130"/>
      <c r="C28" s="130"/>
      <c r="D28" s="130"/>
      <c r="E28" s="134"/>
      <c r="F28" s="130"/>
      <c r="G28" s="130"/>
      <c r="H28" s="130"/>
      <c r="I28" s="130"/>
      <c r="J28" s="130"/>
      <c r="K28" s="130"/>
      <c r="L28" s="128"/>
      <c r="M28" s="128"/>
      <c r="N28" s="128"/>
      <c r="O28" s="128"/>
      <c r="P28" s="85"/>
      <c r="Q28" s="85"/>
      <c r="R28" s="86"/>
      <c r="S28" s="86"/>
      <c r="T28" s="86"/>
      <c r="U28" s="86"/>
      <c r="V28" s="86"/>
      <c r="W28" s="86"/>
    </row>
    <row r="29" spans="1:23" ht="16.5">
      <c r="A29" s="129"/>
      <c r="B29" s="130"/>
      <c r="C29" s="130"/>
      <c r="D29" s="130"/>
      <c r="E29" s="130"/>
      <c r="F29" s="130"/>
      <c r="G29" s="131"/>
      <c r="H29" s="130"/>
      <c r="I29" s="130"/>
      <c r="J29" s="130"/>
      <c r="K29" s="130"/>
      <c r="L29" s="128"/>
      <c r="M29" s="128"/>
      <c r="N29" s="128"/>
      <c r="O29" s="128"/>
      <c r="P29" s="85"/>
      <c r="Q29" s="85"/>
      <c r="R29" s="86"/>
      <c r="S29" s="86"/>
      <c r="T29" s="86"/>
      <c r="U29" s="86"/>
      <c r="V29" s="86"/>
      <c r="W29" s="86"/>
    </row>
    <row r="30" spans="1:23" ht="16.5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28"/>
      <c r="M30" s="128"/>
      <c r="N30" s="128"/>
      <c r="O30" s="128"/>
      <c r="P30" s="85"/>
      <c r="Q30" s="85"/>
      <c r="R30" s="86"/>
      <c r="S30" s="86"/>
      <c r="T30" s="86"/>
      <c r="U30" s="86"/>
      <c r="V30" s="86"/>
      <c r="W30" s="86"/>
    </row>
    <row r="31" spans="1:23" ht="16.5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28"/>
      <c r="M31" s="128"/>
      <c r="N31" s="128"/>
      <c r="O31" s="128"/>
      <c r="P31" s="85"/>
      <c r="Q31" s="85"/>
      <c r="R31" s="86"/>
      <c r="S31" s="86"/>
      <c r="T31" s="86"/>
      <c r="U31" s="86"/>
      <c r="V31" s="86"/>
      <c r="W31" s="86"/>
    </row>
    <row r="32" spans="1:23" ht="16.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8"/>
      <c r="M32" s="128"/>
      <c r="N32" s="128"/>
      <c r="O32" s="128"/>
      <c r="P32" s="85"/>
      <c r="Q32" s="85"/>
      <c r="R32" s="86"/>
      <c r="S32" s="86"/>
      <c r="T32" s="86"/>
      <c r="U32" s="86"/>
      <c r="V32" s="86"/>
      <c r="W32" s="86"/>
    </row>
    <row r="33" spans="1:23" ht="16.5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28"/>
      <c r="M33" s="128"/>
      <c r="N33" s="128"/>
      <c r="O33" s="128"/>
      <c r="P33" s="85"/>
      <c r="Q33" s="85"/>
      <c r="R33" s="86"/>
      <c r="S33" s="86"/>
      <c r="T33" s="86"/>
      <c r="U33" s="86"/>
      <c r="V33" s="86"/>
      <c r="W33" s="86"/>
    </row>
    <row r="34" spans="1:23" ht="16.5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28"/>
      <c r="M34" s="128"/>
      <c r="N34" s="128"/>
      <c r="O34" s="128"/>
      <c r="P34" s="85"/>
      <c r="Q34" s="85"/>
      <c r="R34" s="86"/>
      <c r="S34" s="86"/>
      <c r="T34" s="86"/>
      <c r="U34" s="86"/>
      <c r="V34" s="86"/>
      <c r="W34" s="86"/>
    </row>
    <row r="35" spans="1:23" ht="16.5">
      <c r="A35" s="129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/>
      <c r="M35" s="133"/>
      <c r="N35" s="133"/>
      <c r="O35" s="133"/>
      <c r="P35" s="85"/>
      <c r="Q35" s="85"/>
      <c r="R35" s="86"/>
      <c r="S35" s="86"/>
      <c r="T35" s="86"/>
      <c r="U35" s="86"/>
      <c r="V35" s="86"/>
      <c r="W35" s="86"/>
    </row>
  </sheetData>
  <mergeCells count="9">
    <mergeCell ref="I1:K1"/>
    <mergeCell ref="A2:K2"/>
    <mergeCell ref="A3:K3"/>
    <mergeCell ref="A5:A6"/>
    <mergeCell ref="B5:B6"/>
    <mergeCell ref="C5:E5"/>
    <mergeCell ref="F5:H5"/>
    <mergeCell ref="I5:K5"/>
    <mergeCell ref="J4:K4"/>
  </mergeCells>
  <pageMargins left="0.45" right="0.45" top="0.5" bottom="0.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BM54</vt:lpstr>
      <vt:lpstr>BM55</vt:lpstr>
      <vt:lpstr>BM56</vt:lpstr>
      <vt:lpstr>115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FPT</cp:lastModifiedBy>
  <cp:lastPrinted>2026-04-21T09:25:03Z</cp:lastPrinted>
  <dcterms:created xsi:type="dcterms:W3CDTF">2026-04-21T09:19:43Z</dcterms:created>
  <dcterms:modified xsi:type="dcterms:W3CDTF">2026-04-21T09:25:12Z</dcterms:modified>
</cp:coreProperties>
</file>